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3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\Desktop\공공구매\2025년 공공구매 (2024년 실적)\"/>
    </mc:Choice>
  </mc:AlternateContent>
  <xr:revisionPtr revIDLastSave="0" documentId="13_ncr:1_{3100D30B-FFB9-4E1C-80BB-53435D084AB3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2024년 사업장별" sheetId="5" r:id="rId1"/>
    <sheet name="본부" sheetId="9" state="hidden" r:id="rId2"/>
  </sheets>
  <calcPr calcId="191029"/>
</workbook>
</file>

<file path=xl/calcChain.xml><?xml version="1.0" encoding="utf-8"?>
<calcChain xmlns="http://schemas.openxmlformats.org/spreadsheetml/2006/main">
  <c r="V6" i="5" l="1"/>
  <c r="W6" i="5"/>
  <c r="U6" i="5"/>
  <c r="U8" i="5"/>
  <c r="V8" i="5"/>
  <c r="W8" i="5"/>
  <c r="B21" i="5" l="1"/>
  <c r="B9" i="5"/>
  <c r="B10" i="5"/>
  <c r="B11" i="5"/>
  <c r="B8" i="5"/>
  <c r="D7" i="5"/>
  <c r="E7" i="5"/>
  <c r="F7" i="5"/>
  <c r="G7" i="5"/>
  <c r="H7" i="5"/>
  <c r="I7" i="5"/>
  <c r="J7" i="5"/>
  <c r="K7" i="5"/>
  <c r="L7" i="5"/>
  <c r="M7" i="5"/>
  <c r="N7" i="5"/>
  <c r="O7" i="5"/>
  <c r="P7" i="5"/>
  <c r="Q7" i="5"/>
  <c r="R7" i="5"/>
  <c r="S7" i="5"/>
  <c r="T7" i="5"/>
  <c r="C7" i="5"/>
  <c r="B7" i="5" l="1"/>
  <c r="D6" i="5"/>
  <c r="E6" i="5"/>
  <c r="F6" i="5"/>
  <c r="G6" i="5"/>
  <c r="H6" i="5"/>
  <c r="I6" i="5"/>
  <c r="J6" i="5"/>
  <c r="K6" i="5"/>
  <c r="L6" i="5"/>
  <c r="M6" i="5"/>
  <c r="N6" i="5"/>
  <c r="O6" i="5"/>
  <c r="P6" i="5"/>
  <c r="Q6" i="5"/>
  <c r="R6" i="5"/>
  <c r="S6" i="5"/>
  <c r="T6" i="5"/>
  <c r="C6" i="5"/>
  <c r="B6" i="5" l="1"/>
  <c r="H12" i="5" s="1"/>
  <c r="J30" i="9"/>
  <c r="J23" i="9"/>
  <c r="N39" i="9"/>
  <c r="N29" i="9"/>
  <c r="G36" i="9"/>
  <c r="J36" i="9" s="1"/>
  <c r="K44" i="9"/>
  <c r="H44" i="9"/>
  <c r="L43" i="9"/>
  <c r="N43" i="9" s="1"/>
  <c r="L42" i="9"/>
  <c r="N42" i="9" s="1"/>
  <c r="L41" i="9"/>
  <c r="N41" i="9" s="1"/>
  <c r="L40" i="9"/>
  <c r="N40" i="9" s="1"/>
  <c r="L39" i="9"/>
  <c r="M39" i="9" s="1"/>
  <c r="L38" i="9"/>
  <c r="N38" i="9" s="1"/>
  <c r="L37" i="9"/>
  <c r="N37" i="9" s="1"/>
  <c r="L35" i="9"/>
  <c r="M35" i="9" s="1"/>
  <c r="L34" i="9"/>
  <c r="N34" i="9" s="1"/>
  <c r="L33" i="9"/>
  <c r="N33" i="9" s="1"/>
  <c r="L32" i="9"/>
  <c r="N32" i="9" s="1"/>
  <c r="L31" i="9"/>
  <c r="M31" i="9" s="1"/>
  <c r="L30" i="9"/>
  <c r="N30" i="9" s="1"/>
  <c r="L29" i="9"/>
  <c r="M29" i="9" s="1"/>
  <c r="L28" i="9"/>
  <c r="N28" i="9" s="1"/>
  <c r="L27" i="9"/>
  <c r="N27" i="9" s="1"/>
  <c r="L26" i="9"/>
  <c r="L25" i="9"/>
  <c r="N25" i="9" s="1"/>
  <c r="L24" i="9"/>
  <c r="N24" i="9" s="1"/>
  <c r="L23" i="9"/>
  <c r="M23" i="9" s="1"/>
  <c r="L22" i="9"/>
  <c r="M22" i="9" s="1"/>
  <c r="L21" i="9"/>
  <c r="N21" i="9" s="1"/>
  <c r="L20" i="9"/>
  <c r="N20" i="9" s="1"/>
  <c r="L19" i="9"/>
  <c r="L18" i="9"/>
  <c r="N18" i="9" s="1"/>
  <c r="L17" i="9"/>
  <c r="N17" i="9" s="1"/>
  <c r="L16" i="9"/>
  <c r="N16" i="9" s="1"/>
  <c r="L15" i="9"/>
  <c r="M15" i="9" s="1"/>
  <c r="L14" i="9"/>
  <c r="M14" i="9" s="1"/>
  <c r="L13" i="9"/>
  <c r="M13" i="9" s="1"/>
  <c r="L12" i="9"/>
  <c r="N12" i="9" s="1"/>
  <c r="L11" i="9"/>
  <c r="N11" i="9" s="1"/>
  <c r="L10" i="9"/>
  <c r="M10" i="9" s="1"/>
  <c r="L9" i="9"/>
  <c r="M9" i="9" s="1"/>
  <c r="L8" i="9"/>
  <c r="N8" i="9" s="1"/>
  <c r="L7" i="9"/>
  <c r="M7" i="9" s="1"/>
  <c r="L6" i="9"/>
  <c r="N6" i="9" s="1"/>
  <c r="L5" i="9"/>
  <c r="N5" i="9" s="1"/>
  <c r="L4" i="9"/>
  <c r="N4" i="9" s="1"/>
  <c r="I35" i="9"/>
  <c r="G33" i="9"/>
  <c r="J33" i="9" s="1"/>
  <c r="G31" i="9"/>
  <c r="J31" i="9" s="1"/>
  <c r="G29" i="9"/>
  <c r="I29" i="9" s="1"/>
  <c r="G27" i="9"/>
  <c r="J27" i="9" s="1"/>
  <c r="G25" i="9"/>
  <c r="J25" i="9" s="1"/>
  <c r="G23" i="9"/>
  <c r="G21" i="9"/>
  <c r="J21" i="9" s="1"/>
  <c r="I19" i="9"/>
  <c r="G17" i="9"/>
  <c r="I17" i="9" s="1"/>
  <c r="G15" i="9"/>
  <c r="I15" i="9" s="1"/>
  <c r="G13" i="9"/>
  <c r="J13" i="9" s="1"/>
  <c r="G11" i="9"/>
  <c r="J11" i="9" s="1"/>
  <c r="G9" i="9"/>
  <c r="J9" i="9" s="1"/>
  <c r="G7" i="9"/>
  <c r="J7" i="9" s="1"/>
  <c r="G5" i="9"/>
  <c r="G43" i="9"/>
  <c r="J43" i="9" s="1"/>
  <c r="G42" i="9"/>
  <c r="J42" i="9" s="1"/>
  <c r="G41" i="9"/>
  <c r="J41" i="9" s="1"/>
  <c r="G40" i="9"/>
  <c r="J40" i="9" s="1"/>
  <c r="G39" i="9"/>
  <c r="I39" i="9" s="1"/>
  <c r="G38" i="9"/>
  <c r="J38" i="9" s="1"/>
  <c r="G37" i="9"/>
  <c r="I37" i="9" s="1"/>
  <c r="G34" i="9"/>
  <c r="J34" i="9" s="1"/>
  <c r="G32" i="9"/>
  <c r="I32" i="9" s="1"/>
  <c r="G30" i="9"/>
  <c r="G28" i="9"/>
  <c r="J28" i="9" s="1"/>
  <c r="G24" i="9"/>
  <c r="I24" i="9" s="1"/>
  <c r="G22" i="9"/>
  <c r="J22" i="9" s="1"/>
  <c r="G20" i="9"/>
  <c r="I20" i="9" s="1"/>
  <c r="G18" i="9"/>
  <c r="I18" i="9" s="1"/>
  <c r="G16" i="9"/>
  <c r="J16" i="9" s="1"/>
  <c r="G14" i="9"/>
  <c r="I14" i="9" s="1"/>
  <c r="G12" i="9"/>
  <c r="J12" i="9" s="1"/>
  <c r="G10" i="9"/>
  <c r="I10" i="9" s="1"/>
  <c r="G8" i="9"/>
  <c r="J8" i="9" s="1"/>
  <c r="G6" i="9"/>
  <c r="J6" i="9" s="1"/>
  <c r="G4" i="9"/>
  <c r="C43" i="9"/>
  <c r="F43" i="9" s="1"/>
  <c r="C42" i="9"/>
  <c r="E42" i="9" s="1"/>
  <c r="C41" i="9"/>
  <c r="F41" i="9" s="1"/>
  <c r="C40" i="9"/>
  <c r="F40" i="9" s="1"/>
  <c r="C39" i="9"/>
  <c r="F39" i="9" s="1"/>
  <c r="C38" i="9"/>
  <c r="E38" i="9" s="1"/>
  <c r="C34" i="9"/>
  <c r="E34" i="9" s="1"/>
  <c r="C32" i="9"/>
  <c r="E32" i="9" s="1"/>
  <c r="C28" i="9"/>
  <c r="F28" i="9" s="1"/>
  <c r="E26" i="9"/>
  <c r="C24" i="9"/>
  <c r="F24" i="9" s="1"/>
  <c r="C22" i="9"/>
  <c r="C20" i="9"/>
  <c r="F20" i="9" s="1"/>
  <c r="C18" i="9"/>
  <c r="E18" i="9" s="1"/>
  <c r="C16" i="9"/>
  <c r="E16" i="9" s="1"/>
  <c r="C12" i="9"/>
  <c r="E12" i="9" s="1"/>
  <c r="C8" i="9"/>
  <c r="E8" i="9" s="1"/>
  <c r="C6" i="9"/>
  <c r="E6" i="9" s="1"/>
  <c r="M42" i="9"/>
  <c r="I42" i="9"/>
  <c r="I41" i="9"/>
  <c r="M40" i="9"/>
  <c r="I40" i="9"/>
  <c r="E40" i="9"/>
  <c r="M38" i="9"/>
  <c r="I34" i="9"/>
  <c r="M32" i="9"/>
  <c r="I30" i="9"/>
  <c r="M27" i="9"/>
  <c r="E24" i="9"/>
  <c r="M20" i="9"/>
  <c r="E20" i="9"/>
  <c r="I16" i="9"/>
  <c r="M11" i="9"/>
  <c r="M8" i="9"/>
  <c r="I8" i="9"/>
  <c r="I6" i="9"/>
  <c r="M5" i="9"/>
  <c r="M4" i="9"/>
  <c r="L12" i="5" l="1"/>
  <c r="N12" i="5"/>
  <c r="N19" i="5" s="1"/>
  <c r="Q12" i="5"/>
  <c r="Q20" i="5" s="1"/>
  <c r="L14" i="5"/>
  <c r="L19" i="5"/>
  <c r="L20" i="5"/>
  <c r="L18" i="5"/>
  <c r="L16" i="5"/>
  <c r="L15" i="5"/>
  <c r="L17" i="5"/>
  <c r="L13" i="5"/>
  <c r="N15" i="5"/>
  <c r="N16" i="5"/>
  <c r="N20" i="5"/>
  <c r="N17" i="5"/>
  <c r="N13" i="5"/>
  <c r="N14" i="5"/>
  <c r="U12" i="5"/>
  <c r="W12" i="5"/>
  <c r="V12" i="5"/>
  <c r="T12" i="5"/>
  <c r="P12" i="5"/>
  <c r="I12" i="5"/>
  <c r="C12" i="5"/>
  <c r="F12" i="5"/>
  <c r="K12" i="5"/>
  <c r="G12" i="5"/>
  <c r="Q17" i="5"/>
  <c r="Q16" i="5"/>
  <c r="Q19" i="5"/>
  <c r="Q14" i="5"/>
  <c r="H20" i="5"/>
  <c r="H13" i="5"/>
  <c r="H16" i="5"/>
  <c r="H19" i="5"/>
  <c r="H18" i="5"/>
  <c r="H17" i="5"/>
  <c r="H14" i="5"/>
  <c r="H15" i="5"/>
  <c r="E12" i="5"/>
  <c r="R12" i="5"/>
  <c r="M12" i="5"/>
  <c r="O12" i="5"/>
  <c r="J12" i="5"/>
  <c r="S12" i="5"/>
  <c r="D12" i="5"/>
  <c r="I12" i="9"/>
  <c r="M43" i="9"/>
  <c r="M44" i="9" s="1"/>
  <c r="M6" i="9"/>
  <c r="M12" i="9"/>
  <c r="M24" i="9"/>
  <c r="F34" i="9"/>
  <c r="M30" i="9"/>
  <c r="N7" i="9"/>
  <c r="M37" i="9"/>
  <c r="N9" i="9"/>
  <c r="F42" i="9"/>
  <c r="M18" i="9"/>
  <c r="I28" i="9"/>
  <c r="I38" i="9"/>
  <c r="N15" i="9"/>
  <c r="N22" i="9"/>
  <c r="M16" i="9"/>
  <c r="G44" i="9"/>
  <c r="N10" i="9"/>
  <c r="N23" i="9"/>
  <c r="F12" i="9"/>
  <c r="F18" i="9"/>
  <c r="J17" i="9"/>
  <c r="J24" i="9"/>
  <c r="J10" i="9"/>
  <c r="N31" i="9"/>
  <c r="F6" i="9"/>
  <c r="F38" i="9"/>
  <c r="J18" i="9"/>
  <c r="J32" i="9"/>
  <c r="J39" i="9"/>
  <c r="C37" i="9"/>
  <c r="J37" i="9"/>
  <c r="M34" i="9"/>
  <c r="F22" i="9"/>
  <c r="J20" i="9"/>
  <c r="M28" i="9"/>
  <c r="N13" i="9"/>
  <c r="F8" i="9"/>
  <c r="F32" i="9"/>
  <c r="J14" i="9"/>
  <c r="I22" i="9"/>
  <c r="M41" i="9"/>
  <c r="N14" i="9"/>
  <c r="F16" i="9"/>
  <c r="J15" i="9"/>
  <c r="J29" i="9"/>
  <c r="M26" i="9"/>
  <c r="I26" i="9"/>
  <c r="E39" i="9"/>
  <c r="E43" i="9"/>
  <c r="I7" i="9"/>
  <c r="I11" i="9"/>
  <c r="I23" i="9"/>
  <c r="I27" i="9"/>
  <c r="I31" i="9"/>
  <c r="J5" i="9"/>
  <c r="I5" i="9"/>
  <c r="I9" i="9"/>
  <c r="I13" i="9"/>
  <c r="I21" i="9"/>
  <c r="I25" i="9"/>
  <c r="I33" i="9"/>
  <c r="M19" i="9"/>
  <c r="M21" i="9"/>
  <c r="E41" i="9"/>
  <c r="I43" i="9"/>
  <c r="C7" i="9"/>
  <c r="F7" i="9" s="1"/>
  <c r="C15" i="9"/>
  <c r="E19" i="9"/>
  <c r="C23" i="9"/>
  <c r="F23" i="9" s="1"/>
  <c r="C31" i="9"/>
  <c r="E35" i="9"/>
  <c r="M17" i="9"/>
  <c r="E22" i="9"/>
  <c r="M25" i="9"/>
  <c r="E28" i="9"/>
  <c r="M33" i="9"/>
  <c r="E37" i="9"/>
  <c r="C9" i="9"/>
  <c r="F9" i="9" s="1"/>
  <c r="C13" i="9"/>
  <c r="F13" i="9" s="1"/>
  <c r="C17" i="9"/>
  <c r="F17" i="9" s="1"/>
  <c r="C25" i="9"/>
  <c r="F25" i="9" s="1"/>
  <c r="C29" i="9"/>
  <c r="C33" i="9"/>
  <c r="F33" i="9" s="1"/>
  <c r="I4" i="9"/>
  <c r="J4" i="9"/>
  <c r="L21" i="5" l="1"/>
  <c r="Q13" i="5"/>
  <c r="Q18" i="5"/>
  <c r="Q15" i="5"/>
  <c r="Q21" i="5" s="1"/>
  <c r="N18" i="5"/>
  <c r="R15" i="5"/>
  <c r="R14" i="5"/>
  <c r="R17" i="5"/>
  <c r="R16" i="5"/>
  <c r="R20" i="5"/>
  <c r="R19" i="5"/>
  <c r="R18" i="5"/>
  <c r="R13" i="5"/>
  <c r="H21" i="5"/>
  <c r="T18" i="5"/>
  <c r="T20" i="5"/>
  <c r="T14" i="5"/>
  <c r="T19" i="5"/>
  <c r="T17" i="5"/>
  <c r="T16" i="5"/>
  <c r="T15" i="5"/>
  <c r="T13" i="5"/>
  <c r="J15" i="5"/>
  <c r="J14" i="5"/>
  <c r="J18" i="5"/>
  <c r="J13" i="5"/>
  <c r="J16" i="5"/>
  <c r="J19" i="5"/>
  <c r="J20" i="5"/>
  <c r="J17" i="5"/>
  <c r="C16" i="5"/>
  <c r="C13" i="5"/>
  <c r="C14" i="5"/>
  <c r="C17" i="5"/>
  <c r="C18" i="5"/>
  <c r="C19" i="5"/>
  <c r="C15" i="5"/>
  <c r="C20" i="5"/>
  <c r="V13" i="5"/>
  <c r="V14" i="5"/>
  <c r="V16" i="5"/>
  <c r="V18" i="5"/>
  <c r="V20" i="5"/>
  <c r="V15" i="5"/>
  <c r="V17" i="5"/>
  <c r="V19" i="5"/>
  <c r="O17" i="5"/>
  <c r="O18" i="5"/>
  <c r="O14" i="5"/>
  <c r="O16" i="5"/>
  <c r="O20" i="5"/>
  <c r="O13" i="5"/>
  <c r="O15" i="5"/>
  <c r="O19" i="5"/>
  <c r="G19" i="5"/>
  <c r="G18" i="5"/>
  <c r="G14" i="5"/>
  <c r="G20" i="5"/>
  <c r="G16" i="5"/>
  <c r="G17" i="5"/>
  <c r="G15" i="5"/>
  <c r="G13" i="5"/>
  <c r="I20" i="5"/>
  <c r="I19" i="5"/>
  <c r="I14" i="5"/>
  <c r="I15" i="5"/>
  <c r="I18" i="5"/>
  <c r="I17" i="5"/>
  <c r="I16" i="5"/>
  <c r="I13" i="5"/>
  <c r="W15" i="5"/>
  <c r="W17" i="5"/>
  <c r="W19" i="5"/>
  <c r="W14" i="5"/>
  <c r="W16" i="5"/>
  <c r="W18" i="5"/>
  <c r="W20" i="5"/>
  <c r="W13" i="5"/>
  <c r="S17" i="5"/>
  <c r="S16" i="5"/>
  <c r="S20" i="5"/>
  <c r="S18" i="5"/>
  <c r="S14" i="5"/>
  <c r="S19" i="5"/>
  <c r="S13" i="5"/>
  <c r="S15" i="5"/>
  <c r="F15" i="5"/>
  <c r="F20" i="5"/>
  <c r="F18" i="5"/>
  <c r="F16" i="5"/>
  <c r="F14" i="5"/>
  <c r="F19" i="5"/>
  <c r="F13" i="5"/>
  <c r="F17" i="5"/>
  <c r="E13" i="5"/>
  <c r="E15" i="5"/>
  <c r="E18" i="5"/>
  <c r="E19" i="5"/>
  <c r="E20" i="5"/>
  <c r="E16" i="5"/>
  <c r="E14" i="5"/>
  <c r="E17" i="5"/>
  <c r="N21" i="5"/>
  <c r="D20" i="5"/>
  <c r="D18" i="5"/>
  <c r="D14" i="5"/>
  <c r="D15" i="5"/>
  <c r="D19" i="5"/>
  <c r="D16" i="5"/>
  <c r="D17" i="5"/>
  <c r="D13" i="5"/>
  <c r="M13" i="5"/>
  <c r="M16" i="5"/>
  <c r="M15" i="5"/>
  <c r="M18" i="5"/>
  <c r="M17" i="5"/>
  <c r="M14" i="5"/>
  <c r="M20" i="5"/>
  <c r="M19" i="5"/>
  <c r="K17" i="5"/>
  <c r="K16" i="5"/>
  <c r="K20" i="5"/>
  <c r="K14" i="5"/>
  <c r="K18" i="5"/>
  <c r="K13" i="5"/>
  <c r="K15" i="5"/>
  <c r="K19" i="5"/>
  <c r="P18" i="5"/>
  <c r="P13" i="5"/>
  <c r="P15" i="5"/>
  <c r="P17" i="5"/>
  <c r="P20" i="5"/>
  <c r="P16" i="5"/>
  <c r="P14" i="5"/>
  <c r="P19" i="5"/>
  <c r="U17" i="5"/>
  <c r="U13" i="5"/>
  <c r="U18" i="5"/>
  <c r="U15" i="5"/>
  <c r="U19" i="5"/>
  <c r="U16" i="5"/>
  <c r="U20" i="5"/>
  <c r="U14" i="5"/>
  <c r="C14" i="9"/>
  <c r="F15" i="9"/>
  <c r="I44" i="9"/>
  <c r="C5" i="9"/>
  <c r="F29" i="9"/>
  <c r="C27" i="9"/>
  <c r="F27" i="9" s="1"/>
  <c r="F31" i="9"/>
  <c r="C30" i="9"/>
  <c r="C11" i="9"/>
  <c r="E11" i="9" s="1"/>
  <c r="F37" i="9"/>
  <c r="C36" i="9"/>
  <c r="F36" i="9" s="1"/>
  <c r="C21" i="9"/>
  <c r="F21" i="9" s="1"/>
  <c r="J44" i="9"/>
  <c r="E33" i="9"/>
  <c r="E17" i="9"/>
  <c r="E29" i="9"/>
  <c r="E13" i="9"/>
  <c r="E23" i="9"/>
  <c r="E7" i="9"/>
  <c r="E25" i="9"/>
  <c r="E9" i="9"/>
  <c r="E31" i="9"/>
  <c r="E15" i="9"/>
  <c r="O21" i="5" l="1"/>
  <c r="V21" i="5"/>
  <c r="C21" i="5"/>
  <c r="W21" i="5"/>
  <c r="I21" i="5"/>
  <c r="G21" i="5"/>
  <c r="D21" i="5"/>
  <c r="U21" i="5"/>
  <c r="P21" i="5"/>
  <c r="K21" i="5"/>
  <c r="M21" i="5"/>
  <c r="E21" i="5"/>
  <c r="F21" i="5"/>
  <c r="S21" i="5"/>
  <c r="J21" i="5"/>
  <c r="T21" i="5"/>
  <c r="R21" i="5"/>
  <c r="E21" i="9"/>
  <c r="E27" i="9"/>
  <c r="C4" i="9"/>
  <c r="F5" i="9"/>
  <c r="F11" i="9"/>
  <c r="C10" i="9"/>
  <c r="F30" i="9"/>
  <c r="E30" i="9"/>
  <c r="E5" i="9"/>
  <c r="E14" i="9"/>
  <c r="F14" i="9"/>
  <c r="E10" i="9" l="1"/>
  <c r="C44" i="9"/>
  <c r="F10" i="9"/>
  <c r="F4" i="9"/>
  <c r="E4" i="9"/>
  <c r="E44" i="9" l="1"/>
  <c r="L36" i="9" l="1"/>
  <c r="D44" i="9"/>
  <c r="F44" i="9"/>
  <c r="L44" i="9" l="1"/>
  <c r="N44" i="9" s="1"/>
  <c r="N36" i="9"/>
</calcChain>
</file>

<file path=xl/sharedStrings.xml><?xml version="1.0" encoding="utf-8"?>
<sst xmlns="http://schemas.openxmlformats.org/spreadsheetml/2006/main" count="170" uniqueCount="131">
  <si>
    <t>회계단위</t>
  </si>
  <si>
    <t>프로젝트명</t>
  </si>
  <si>
    <t>총계</t>
  </si>
  <si>
    <t>예산코드</t>
  </si>
  <si>
    <t>예산과목명</t>
  </si>
  <si>
    <t>연간예산액</t>
    <phoneticPr fontId="4" type="noConversion"/>
  </si>
  <si>
    <t>교부요청액</t>
    <phoneticPr fontId="4" type="noConversion"/>
  </si>
  <si>
    <t>100</t>
  </si>
  <si>
    <t>인건비</t>
  </si>
  <si>
    <t>101</t>
  </si>
  <si>
    <t xml:space="preserve">  인건비</t>
  </si>
  <si>
    <t xml:space="preserve">    보수</t>
  </si>
  <si>
    <t xml:space="preserve">    기간제보수</t>
  </si>
  <si>
    <t>108</t>
  </si>
  <si>
    <t>200</t>
  </si>
  <si>
    <t>경비</t>
  </si>
  <si>
    <t>201</t>
  </si>
  <si>
    <t xml:space="preserve">  일반운영비</t>
  </si>
  <si>
    <t xml:space="preserve">    사무관리비</t>
  </si>
  <si>
    <t xml:space="preserve">    공공운영비</t>
  </si>
  <si>
    <t>202</t>
  </si>
  <si>
    <t xml:space="preserve">  여비</t>
  </si>
  <si>
    <t xml:space="preserve">    국내여비</t>
  </si>
  <si>
    <t xml:space="preserve">    월액여비</t>
  </si>
  <si>
    <t xml:space="preserve">    국외업무여비</t>
  </si>
  <si>
    <t>203</t>
  </si>
  <si>
    <t xml:space="preserve">  업무추진비</t>
  </si>
  <si>
    <t>206</t>
  </si>
  <si>
    <t xml:space="preserve">  재료비</t>
  </si>
  <si>
    <t>207</t>
  </si>
  <si>
    <t xml:space="preserve">  연구개발비</t>
  </si>
  <si>
    <t>212</t>
  </si>
  <si>
    <t xml:space="preserve">  복리후생비</t>
  </si>
  <si>
    <t xml:space="preserve">    사회보험부담금</t>
  </si>
  <si>
    <t xml:space="preserve">    기타복리후생비</t>
  </si>
  <si>
    <t>213</t>
  </si>
  <si>
    <t xml:space="preserve">  교육훈련비</t>
  </si>
  <si>
    <t>214</t>
  </si>
  <si>
    <t xml:space="preserve">  수선유지교체비</t>
  </si>
  <si>
    <t>215</t>
  </si>
  <si>
    <t xml:space="preserve">  동력비</t>
  </si>
  <si>
    <t>216</t>
  </si>
  <si>
    <t xml:space="preserve">  행사홍보비</t>
  </si>
  <si>
    <t xml:space="preserve">    행사운영비</t>
  </si>
  <si>
    <t xml:space="preserve">    광고선전비</t>
  </si>
  <si>
    <t>217</t>
  </si>
  <si>
    <t xml:space="preserve">  관서업무비</t>
  </si>
  <si>
    <t xml:space="preserve">    정원가산업무비</t>
  </si>
  <si>
    <t xml:space="preserve">    부서업무비</t>
  </si>
  <si>
    <t>218</t>
  </si>
  <si>
    <t xml:space="preserve">  평가급</t>
  </si>
  <si>
    <t>219</t>
  </si>
  <si>
    <t xml:space="preserve">  감가상각비</t>
  </si>
  <si>
    <t>220</t>
  </si>
  <si>
    <t xml:space="preserve">  위탁관리비</t>
  </si>
  <si>
    <t xml:space="preserve">  일반보상금</t>
  </si>
  <si>
    <t xml:space="preserve">    사회복무요원보상금</t>
  </si>
  <si>
    <t xml:space="preserve">    기타보상금</t>
  </si>
  <si>
    <t xml:space="preserve">  포상금</t>
  </si>
  <si>
    <t xml:space="preserve">  지방공기업평가원출연금</t>
  </si>
  <si>
    <t xml:space="preserve">  최고경영자협의체부담금</t>
  </si>
  <si>
    <t>800</t>
  </si>
  <si>
    <t>예비비</t>
  </si>
  <si>
    <t>세출예산 합계</t>
    <phoneticPr fontId="4" type="noConversion"/>
  </si>
  <si>
    <t>사업예산</t>
    <phoneticPr fontId="2" type="noConversion"/>
  </si>
  <si>
    <t>본부 (30%)</t>
    <phoneticPr fontId="4" type="noConversion"/>
  </si>
  <si>
    <t>본부 (70%)</t>
    <phoneticPr fontId="4" type="noConversion"/>
  </si>
  <si>
    <t>흑석체육센터</t>
    <phoneticPr fontId="4" type="noConversion"/>
  </si>
  <si>
    <t>동작구민체육센터</t>
    <phoneticPr fontId="4" type="noConversion"/>
  </si>
  <si>
    <t>사당문화회관</t>
    <phoneticPr fontId="4" type="noConversion"/>
  </si>
  <si>
    <t>상도3동청사</t>
    <phoneticPr fontId="4" type="noConversion"/>
  </si>
  <si>
    <t>사당종합체육관</t>
    <phoneticPr fontId="4" type="noConversion"/>
  </si>
  <si>
    <t>동작삼일수영장</t>
    <phoneticPr fontId="4" type="noConversion"/>
  </si>
  <si>
    <t>동작휴양소</t>
    <phoneticPr fontId="4" type="noConversion"/>
  </si>
  <si>
    <t xml:space="preserve">  DC퇴직연금부담금</t>
  </si>
  <si>
    <t>잔액비율</t>
  </si>
  <si>
    <t>예산잔액</t>
    <phoneticPr fontId="4" type="noConversion"/>
  </si>
  <si>
    <t>101-01</t>
    <phoneticPr fontId="9" type="noConversion"/>
  </si>
  <si>
    <t>101-04</t>
    <phoneticPr fontId="9" type="noConversion"/>
  </si>
  <si>
    <t xml:space="preserve">  DB퇴직급여</t>
    <phoneticPr fontId="4" type="noConversion"/>
  </si>
  <si>
    <t>201-01</t>
    <phoneticPr fontId="9" type="noConversion"/>
  </si>
  <si>
    <t>201-02</t>
    <phoneticPr fontId="9" type="noConversion"/>
  </si>
  <si>
    <t>202-01</t>
    <phoneticPr fontId="9" type="noConversion"/>
  </si>
  <si>
    <t>202-02</t>
  </si>
  <si>
    <t>202-03</t>
  </si>
  <si>
    <t>212-01</t>
    <phoneticPr fontId="9" type="noConversion"/>
  </si>
  <si>
    <t>212-09</t>
    <phoneticPr fontId="9" type="noConversion"/>
  </si>
  <si>
    <t>216-01</t>
    <phoneticPr fontId="9" type="noConversion"/>
  </si>
  <si>
    <t>216-03</t>
    <phoneticPr fontId="9" type="noConversion"/>
  </si>
  <si>
    <t>217-01</t>
    <phoneticPr fontId="9" type="noConversion"/>
  </si>
  <si>
    <t>217-02</t>
    <phoneticPr fontId="9" type="noConversion"/>
  </si>
  <si>
    <t>경상이전</t>
    <phoneticPr fontId="9" type="noConversion"/>
  </si>
  <si>
    <t>301-09</t>
    <phoneticPr fontId="9" type="noConversion"/>
  </si>
  <si>
    <t>301-12</t>
    <phoneticPr fontId="9" type="noConversion"/>
  </si>
  <si>
    <t>본부 총계</t>
    <phoneticPr fontId="4" type="noConversion"/>
  </si>
  <si>
    <t>물건비</t>
    <phoneticPr fontId="2" type="noConversion"/>
  </si>
  <si>
    <t xml:space="preserve">    지급수수료</t>
    <phoneticPr fontId="2" type="noConversion"/>
  </si>
  <si>
    <t xml:space="preserve">  수선유지교체비</t>
    <phoneticPr fontId="2" type="noConversion"/>
  </si>
  <si>
    <t xml:space="preserve">    수선유지비</t>
    <phoneticPr fontId="2" type="noConversion"/>
  </si>
  <si>
    <t>현충근린공원배드민턴장</t>
    <phoneticPr fontId="4" type="noConversion"/>
  </si>
  <si>
    <t>노량진1동청소년독서실</t>
    <phoneticPr fontId="4" type="noConversion"/>
  </si>
  <si>
    <t>사당3동청소년독서실</t>
    <phoneticPr fontId="4" type="noConversion"/>
  </si>
  <si>
    <t>사당4동청소년독서실</t>
    <phoneticPr fontId="4" type="noConversion"/>
  </si>
  <si>
    <t>상도3동청소년독서실</t>
    <phoneticPr fontId="4" type="noConversion"/>
  </si>
  <si>
    <t>상도4동청소년독서실</t>
    <phoneticPr fontId="4" type="noConversion"/>
  </si>
  <si>
    <t>흑석동청소년독서실</t>
    <phoneticPr fontId="4" type="noConversion"/>
  </si>
  <si>
    <t>동작반려견공원</t>
    <phoneticPr fontId="4" type="noConversion"/>
  </si>
  <si>
    <t>양녕청년공공임대주택</t>
    <phoneticPr fontId="4" type="noConversion"/>
  </si>
  <si>
    <t>소공원관리</t>
    <phoneticPr fontId="4" type="noConversion"/>
  </si>
  <si>
    <t>본부</t>
    <phoneticPr fontId="4" type="noConversion"/>
  </si>
  <si>
    <t>여성기업</t>
    <phoneticPr fontId="2" type="noConversion"/>
  </si>
  <si>
    <t>사회적기업</t>
    <phoneticPr fontId="2" type="noConversion"/>
  </si>
  <si>
    <t>중증장애인 생산품</t>
    <phoneticPr fontId="2" type="noConversion"/>
  </si>
  <si>
    <t>기술개발제품</t>
    <phoneticPr fontId="2" type="noConversion"/>
  </si>
  <si>
    <t>창업기업제품</t>
    <phoneticPr fontId="2" type="noConversion"/>
  </si>
  <si>
    <t>장애인기업</t>
    <phoneticPr fontId="2" type="noConversion"/>
  </si>
  <si>
    <t>+ 기술개발시범제품</t>
    <phoneticPr fontId="2" type="noConversion"/>
  </si>
  <si>
    <t>총 합계</t>
    <phoneticPr fontId="2" type="noConversion"/>
  </si>
  <si>
    <t>합계액</t>
    <phoneticPr fontId="2" type="noConversion"/>
  </si>
  <si>
    <t>공영주차장</t>
    <phoneticPr fontId="4" type="noConversion"/>
  </si>
  <si>
    <t>거주자우선주차장</t>
    <phoneticPr fontId="4" type="noConversion"/>
  </si>
  <si>
    <t>견인차량보관소</t>
    <phoneticPr fontId="4" type="noConversion"/>
  </si>
  <si>
    <t>20,4</t>
    <phoneticPr fontId="4" type="noConversion"/>
  </si>
  <si>
    <t>2024년 공공구매 구매 계획</t>
    <phoneticPr fontId="2" type="noConversion"/>
  </si>
  <si>
    <t>목표액</t>
    <phoneticPr fontId="4" type="noConversion"/>
  </si>
  <si>
    <t>혁신제품구매</t>
    <phoneticPr fontId="2" type="noConversion"/>
  </si>
  <si>
    <t xml:space="preserve"> </t>
    <phoneticPr fontId="2" type="noConversion"/>
  </si>
  <si>
    <t>구분</t>
    <phoneticPr fontId="2" type="noConversion"/>
  </si>
  <si>
    <t>2024년 공공구매 목표액</t>
    <phoneticPr fontId="2" type="noConversion"/>
  </si>
  <si>
    <t>사업예산 (사업장별)</t>
    <phoneticPr fontId="2" type="noConversion"/>
  </si>
  <si>
    <t>(단위: 원)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</si>
</sst>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1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indexed="8"/>
      <name val="굴림체"/>
      <family val="3"/>
      <charset val="129"/>
    </font>
    <font>
      <sz val="8"/>
      <name val="돋움"/>
      <family val="3"/>
      <charset val="129"/>
    </font>
    <font>
      <sz val="9"/>
      <color indexed="63"/>
      <name val="굴림체"/>
      <family val="3"/>
      <charset val="129"/>
    </font>
    <font>
      <sz val="9"/>
      <color rgb="FF333333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b/>
      <sz val="9"/>
      <color theme="1"/>
      <name val="굴림체"/>
      <family val="3"/>
      <charset val="129"/>
    </font>
    <font>
      <sz val="8"/>
      <name val="굴림"/>
      <family val="3"/>
      <charset val="129"/>
    </font>
    <font>
      <b/>
      <sz val="9"/>
      <color indexed="63"/>
      <name val="굴림체"/>
      <family val="3"/>
      <charset val="129"/>
    </font>
    <font>
      <b/>
      <u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B8CCE4"/>
        <bgColor rgb="FF000000"/>
      </patternFill>
    </fill>
  </fills>
  <borders count="26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indexed="63"/>
      </top>
      <bottom style="thin">
        <color indexed="63"/>
      </bottom>
      <diagonal/>
    </border>
    <border>
      <left style="thin">
        <color theme="0" tint="-0.34998626667073579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3"/>
      </right>
      <top style="thin">
        <color indexed="64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4"/>
      </top>
      <bottom style="thin">
        <color indexed="63"/>
      </bottom>
      <diagonal/>
    </border>
    <border>
      <left style="thin">
        <color indexed="63"/>
      </left>
      <right/>
      <top style="thin">
        <color indexed="64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3"/>
      </bottom>
      <diagonal/>
    </border>
    <border>
      <left style="thin">
        <color indexed="64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theme="0" tint="-0.34998626667073579"/>
      </right>
      <top style="thin">
        <color indexed="63"/>
      </top>
      <bottom style="thin">
        <color indexed="63"/>
      </bottom>
      <diagonal/>
    </border>
    <border>
      <left style="thin">
        <color theme="0" tint="-0.34998626667073579"/>
      </left>
      <right style="thin">
        <color indexed="64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64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3"/>
      </top>
      <bottom style="thin">
        <color indexed="64"/>
      </bottom>
      <diagonal/>
    </border>
    <border>
      <left/>
      <right style="thin">
        <color theme="0" tint="-0.34998626667073579"/>
      </right>
      <top style="thin">
        <color indexed="63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indexed="63"/>
      </top>
      <bottom style="thin">
        <color indexed="64"/>
      </bottom>
      <diagonal/>
    </border>
    <border>
      <left style="thin">
        <color theme="0" tint="-0.34998626667073579"/>
      </left>
      <right style="thin">
        <color indexed="64"/>
      </right>
      <top style="thin">
        <color indexed="63"/>
      </top>
      <bottom style="thin">
        <color indexed="64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4"/>
      </right>
      <top style="thin">
        <color indexed="64"/>
      </top>
      <bottom style="thin">
        <color indexed="63"/>
      </bottom>
      <diagonal/>
    </border>
    <border>
      <left style="thin">
        <color indexed="64"/>
      </left>
      <right style="thin">
        <color theme="0" tint="-0.34998626667073579"/>
      </right>
      <top style="thin">
        <color indexed="63"/>
      </top>
      <bottom style="thin">
        <color indexed="64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/>
      <bottom style="thin">
        <color rgb="FFC0C0C0"/>
      </bottom>
      <diagonal/>
    </border>
    <border>
      <left style="thin">
        <color theme="0" tint="-0.34998626667073579"/>
      </left>
      <right/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0" borderId="0"/>
    <xf numFmtId="9" fontId="1" fillId="0" borderId="0" applyFont="0" applyFill="0" applyBorder="0" applyAlignment="0" applyProtection="0">
      <alignment vertical="center"/>
    </xf>
    <xf numFmtId="0" fontId="3" fillId="0" borderId="0"/>
    <xf numFmtId="41" fontId="1" fillId="0" borderId="0" applyFont="0" applyFill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5" fillId="2" borderId="2" xfId="0" applyFont="1" applyFill="1" applyBorder="1" applyAlignment="1" applyProtection="1">
      <alignment horizontal="left" vertical="center"/>
    </xf>
    <xf numFmtId="0" fontId="5" fillId="0" borderId="2" xfId="0" applyFont="1" applyBorder="1" applyAlignment="1" applyProtection="1">
      <alignment horizontal="left" vertical="center"/>
    </xf>
    <xf numFmtId="176" fontId="0" fillId="0" borderId="0" xfId="0" applyNumberFormat="1">
      <alignment vertical="center"/>
    </xf>
    <xf numFmtId="41" fontId="5" fillId="2" borderId="2" xfId="1" applyFont="1" applyFill="1" applyBorder="1" applyAlignment="1" applyProtection="1">
      <alignment horizontal="left" vertical="center"/>
    </xf>
    <xf numFmtId="41" fontId="5" fillId="0" borderId="2" xfId="1" applyFont="1" applyBorder="1" applyAlignment="1" applyProtection="1">
      <alignment horizontal="left" vertical="center"/>
    </xf>
    <xf numFmtId="0" fontId="5" fillId="2" borderId="12" xfId="0" applyFont="1" applyFill="1" applyBorder="1" applyAlignment="1" applyProtection="1">
      <alignment horizontal="left" vertical="center"/>
    </xf>
    <xf numFmtId="0" fontId="5" fillId="0" borderId="12" xfId="0" applyFont="1" applyBorder="1" applyAlignment="1" applyProtection="1">
      <alignment horizontal="left" vertical="center"/>
    </xf>
    <xf numFmtId="41" fontId="5" fillId="2" borderId="19" xfId="1" applyFont="1" applyFill="1" applyBorder="1" applyAlignment="1" applyProtection="1">
      <alignment horizontal="left" vertical="center"/>
    </xf>
    <xf numFmtId="41" fontId="5" fillId="0" borderId="19" xfId="1" applyFont="1" applyBorder="1" applyAlignment="1" applyProtection="1">
      <alignment horizontal="left" vertical="center"/>
    </xf>
    <xf numFmtId="41" fontId="6" fillId="4" borderId="22" xfId="0" applyNumberFormat="1" applyFont="1" applyFill="1" applyBorder="1" applyAlignment="1">
      <alignment horizontal="left" vertical="center"/>
    </xf>
    <xf numFmtId="41" fontId="6" fillId="0" borderId="23" xfId="0" applyNumberFormat="1" applyFont="1" applyBorder="1" applyAlignment="1">
      <alignment horizontal="left" vertical="center"/>
    </xf>
    <xf numFmtId="41" fontId="6" fillId="4" borderId="23" xfId="0" applyNumberFormat="1" applyFont="1" applyFill="1" applyBorder="1" applyAlignment="1">
      <alignment horizontal="left" vertical="center"/>
    </xf>
    <xf numFmtId="0" fontId="7" fillId="0" borderId="0" xfId="0" applyFont="1">
      <alignment vertical="center"/>
    </xf>
    <xf numFmtId="41" fontId="8" fillId="3" borderId="21" xfId="1" applyFont="1" applyFill="1" applyBorder="1" applyAlignment="1" applyProtection="1">
      <alignment horizontal="left" vertical="center"/>
    </xf>
    <xf numFmtId="41" fontId="8" fillId="3" borderId="16" xfId="1" applyFont="1" applyFill="1" applyBorder="1" applyAlignment="1" applyProtection="1">
      <alignment horizontal="left" vertical="center"/>
    </xf>
    <xf numFmtId="176" fontId="8" fillId="3" borderId="10" xfId="2" applyNumberFormat="1" applyFont="1" applyFill="1" applyBorder="1" applyAlignment="1" applyProtection="1">
      <alignment horizontal="center" vertical="center"/>
    </xf>
    <xf numFmtId="49" fontId="8" fillId="3" borderId="3" xfId="2" applyNumberFormat="1" applyFont="1" applyFill="1" applyBorder="1" applyAlignment="1" applyProtection="1">
      <alignment horizontal="center" vertical="center"/>
    </xf>
    <xf numFmtId="41" fontId="5" fillId="2" borderId="18" xfId="1" applyFont="1" applyFill="1" applyBorder="1" applyAlignment="1" applyProtection="1">
      <alignment horizontal="left" vertical="center"/>
    </xf>
    <xf numFmtId="41" fontId="5" fillId="0" borderId="18" xfId="1" applyFont="1" applyBorder="1" applyAlignment="1" applyProtection="1">
      <alignment horizontal="left" vertical="center"/>
    </xf>
    <xf numFmtId="9" fontId="5" fillId="2" borderId="13" xfId="3" applyFont="1" applyFill="1" applyBorder="1" applyAlignment="1" applyProtection="1">
      <alignment horizontal="right" vertical="center" wrapText="1"/>
    </xf>
    <xf numFmtId="49" fontId="8" fillId="3" borderId="24" xfId="2" applyNumberFormat="1" applyFont="1" applyFill="1" applyBorder="1" applyAlignment="1" applyProtection="1">
      <alignment horizontal="center" vertical="center"/>
    </xf>
    <xf numFmtId="49" fontId="8" fillId="3" borderId="10" xfId="0" applyNumberFormat="1" applyFont="1" applyFill="1" applyBorder="1" applyAlignment="1" applyProtection="1">
      <alignment horizontal="center" vertical="center"/>
    </xf>
    <xf numFmtId="49" fontId="8" fillId="3" borderId="4" xfId="0" applyNumberFormat="1" applyFont="1" applyFill="1" applyBorder="1" applyAlignment="1" applyProtection="1">
      <alignment horizontal="center" vertical="center"/>
    </xf>
    <xf numFmtId="9" fontId="5" fillId="0" borderId="13" xfId="3" applyFont="1" applyBorder="1" applyAlignment="1" applyProtection="1">
      <alignment horizontal="right" vertical="center" wrapText="1"/>
    </xf>
    <xf numFmtId="9" fontId="8" fillId="3" borderId="17" xfId="3" applyFont="1" applyFill="1" applyBorder="1" applyAlignment="1" applyProtection="1">
      <alignment horizontal="right" vertical="center" wrapText="1"/>
    </xf>
    <xf numFmtId="9" fontId="8" fillId="3" borderId="11" xfId="3" applyFont="1" applyFill="1" applyBorder="1" applyAlignment="1" applyProtection="1">
      <alignment horizontal="center" vertical="center"/>
    </xf>
    <xf numFmtId="9" fontId="0" fillId="0" borderId="0" xfId="3" applyFont="1">
      <alignment vertical="center"/>
    </xf>
    <xf numFmtId="0" fontId="5" fillId="0" borderId="0" xfId="0" applyFont="1" applyFill="1" applyBorder="1" applyAlignment="1" applyProtection="1">
      <alignment horizontal="left" vertical="center"/>
    </xf>
    <xf numFmtId="3" fontId="5" fillId="0" borderId="0" xfId="0" applyNumberFormat="1" applyFont="1" applyFill="1" applyBorder="1" applyAlignment="1" applyProtection="1">
      <alignment horizontal="right" vertical="center"/>
    </xf>
    <xf numFmtId="49" fontId="8" fillId="3" borderId="25" xfId="2" applyNumberFormat="1" applyFont="1" applyFill="1" applyBorder="1" applyAlignment="1" applyProtection="1">
      <alignment horizontal="center" vertical="center"/>
    </xf>
    <xf numFmtId="49" fontId="8" fillId="3" borderId="25" xfId="0" applyNumberFormat="1" applyFont="1" applyFill="1" applyBorder="1" applyAlignment="1" applyProtection="1">
      <alignment horizontal="center" vertical="center"/>
    </xf>
    <xf numFmtId="176" fontId="8" fillId="3" borderId="25" xfId="2" applyNumberFormat="1" applyFont="1" applyFill="1" applyBorder="1" applyAlignment="1" applyProtection="1">
      <alignment horizontal="center" vertical="center"/>
    </xf>
    <xf numFmtId="0" fontId="5" fillId="2" borderId="25" xfId="0" applyFont="1" applyFill="1" applyBorder="1" applyAlignment="1" applyProtection="1">
      <alignment horizontal="left" vertical="center"/>
    </xf>
    <xf numFmtId="41" fontId="5" fillId="2" borderId="25" xfId="0" applyNumberFormat="1" applyFont="1" applyFill="1" applyBorder="1" applyAlignment="1" applyProtection="1">
      <alignment horizontal="left" vertical="center"/>
    </xf>
    <xf numFmtId="41" fontId="5" fillId="2" borderId="25" xfId="1" applyFont="1" applyFill="1" applyBorder="1" applyAlignment="1" applyProtection="1">
      <alignment horizontal="left" vertical="center"/>
    </xf>
    <xf numFmtId="0" fontId="10" fillId="0" borderId="25" xfId="0" applyFont="1" applyBorder="1" applyAlignment="1" applyProtection="1">
      <alignment horizontal="left" vertical="center"/>
    </xf>
    <xf numFmtId="41" fontId="10" fillId="0" borderId="25" xfId="0" applyNumberFormat="1" applyFont="1" applyBorder="1" applyAlignment="1" applyProtection="1">
      <alignment horizontal="left" vertical="center"/>
    </xf>
    <xf numFmtId="41" fontId="10" fillId="0" borderId="25" xfId="1" applyFont="1" applyBorder="1" applyAlignment="1" applyProtection="1">
      <alignment horizontal="left" vertical="center"/>
    </xf>
    <xf numFmtId="0" fontId="5" fillId="0" borderId="25" xfId="0" applyFont="1" applyBorder="1" applyAlignment="1" applyProtection="1">
      <alignment horizontal="left" vertical="center"/>
    </xf>
    <xf numFmtId="41" fontId="5" fillId="0" borderId="25" xfId="0" applyNumberFormat="1" applyFont="1" applyBorder="1" applyAlignment="1" applyProtection="1">
      <alignment horizontal="left" vertical="center"/>
    </xf>
    <xf numFmtId="41" fontId="5" fillId="0" borderId="25" xfId="1" applyFont="1" applyBorder="1" applyAlignment="1" applyProtection="1">
      <alignment horizontal="left" vertical="center"/>
    </xf>
    <xf numFmtId="9" fontId="8" fillId="3" borderId="25" xfId="1" applyNumberFormat="1" applyFont="1" applyFill="1" applyBorder="1" applyAlignment="1" applyProtection="1">
      <alignment horizontal="center" vertical="center"/>
    </xf>
    <xf numFmtId="3" fontId="5" fillId="0" borderId="25" xfId="0" applyNumberFormat="1" applyFont="1" applyFill="1" applyBorder="1" applyAlignment="1" applyProtection="1">
      <alignment horizontal="right" vertical="center"/>
    </xf>
    <xf numFmtId="0" fontId="10" fillId="0" borderId="25" xfId="0" applyFont="1" applyFill="1" applyBorder="1" applyAlignment="1" applyProtection="1">
      <alignment horizontal="left" vertical="center"/>
    </xf>
    <xf numFmtId="3" fontId="10" fillId="0" borderId="25" xfId="0" applyNumberFormat="1" applyFont="1" applyFill="1" applyBorder="1" applyAlignment="1" applyProtection="1">
      <alignment horizontal="right" vertical="center"/>
    </xf>
    <xf numFmtId="0" fontId="5" fillId="0" borderId="25" xfId="0" applyFont="1" applyFill="1" applyBorder="1" applyAlignment="1" applyProtection="1">
      <alignment horizontal="center" vertical="center"/>
    </xf>
    <xf numFmtId="0" fontId="5" fillId="0" borderId="25" xfId="0" quotePrefix="1" applyFont="1" applyFill="1" applyBorder="1" applyAlignment="1" applyProtection="1">
      <alignment horizontal="center" vertical="center"/>
    </xf>
    <xf numFmtId="49" fontId="8" fillId="3" borderId="25" xfId="0" applyNumberFormat="1" applyFont="1" applyFill="1" applyBorder="1" applyAlignment="1" applyProtection="1">
      <alignment horizontal="center" vertical="center"/>
    </xf>
    <xf numFmtId="0" fontId="8" fillId="3" borderId="25" xfId="0" applyFont="1" applyFill="1" applyBorder="1" applyAlignment="1" applyProtection="1">
      <alignment horizontal="center" vertical="center"/>
    </xf>
    <xf numFmtId="176" fontId="11" fillId="0" borderId="0" xfId="0" applyNumberFormat="1" applyFont="1" applyAlignment="1">
      <alignment horizontal="center" vertical="center"/>
    </xf>
    <xf numFmtId="0" fontId="8" fillId="3" borderId="14" xfId="0" applyFont="1" applyFill="1" applyBorder="1" applyAlignment="1" applyProtection="1">
      <alignment horizontal="center" vertical="center"/>
    </xf>
    <xf numFmtId="0" fontId="8" fillId="3" borderId="15" xfId="0" applyFont="1" applyFill="1" applyBorder="1" applyAlignment="1" applyProtection="1">
      <alignment horizontal="center" vertical="center"/>
    </xf>
    <xf numFmtId="49" fontId="8" fillId="3" borderId="5" xfId="0" applyNumberFormat="1" applyFont="1" applyFill="1" applyBorder="1" applyAlignment="1" applyProtection="1">
      <alignment horizontal="center" vertical="center"/>
    </xf>
    <xf numFmtId="49" fontId="8" fillId="3" borderId="6" xfId="0" applyNumberFormat="1" applyFont="1" applyFill="1" applyBorder="1" applyAlignment="1" applyProtection="1">
      <alignment horizontal="center" vertical="center"/>
    </xf>
    <xf numFmtId="49" fontId="8" fillId="3" borderId="7" xfId="0" applyNumberFormat="1" applyFont="1" applyFill="1" applyBorder="1" applyAlignment="1" applyProtection="1">
      <alignment horizontal="center" vertical="center"/>
    </xf>
    <xf numFmtId="49" fontId="8" fillId="3" borderId="8" xfId="0" applyNumberFormat="1" applyFont="1" applyFill="1" applyBorder="1" applyAlignment="1" applyProtection="1">
      <alignment horizontal="center" vertical="center"/>
    </xf>
    <xf numFmtId="49" fontId="8" fillId="3" borderId="9" xfId="0" applyNumberFormat="1" applyFont="1" applyFill="1" applyBorder="1" applyAlignment="1" applyProtection="1">
      <alignment horizontal="center" vertical="center"/>
    </xf>
    <xf numFmtId="49" fontId="8" fillId="3" borderId="1" xfId="0" applyNumberFormat="1" applyFont="1" applyFill="1" applyBorder="1" applyAlignment="1" applyProtection="1">
      <alignment horizontal="center" vertical="center"/>
    </xf>
    <xf numFmtId="49" fontId="8" fillId="3" borderId="1" xfId="2" applyNumberFormat="1" applyFont="1" applyFill="1" applyBorder="1" applyAlignment="1" applyProtection="1">
      <alignment horizontal="center" vertical="center"/>
    </xf>
    <xf numFmtId="49" fontId="8" fillId="3" borderId="5" xfId="2" applyNumberFormat="1" applyFont="1" applyFill="1" applyBorder="1" applyAlignment="1" applyProtection="1">
      <alignment horizontal="center" vertical="center"/>
    </xf>
    <xf numFmtId="49" fontId="8" fillId="3" borderId="6" xfId="2" applyNumberFormat="1" applyFont="1" applyFill="1" applyBorder="1" applyAlignment="1" applyProtection="1">
      <alignment horizontal="center" vertical="center"/>
    </xf>
    <xf numFmtId="49" fontId="8" fillId="3" borderId="7" xfId="2" applyNumberFormat="1" applyFont="1" applyFill="1" applyBorder="1" applyAlignment="1" applyProtection="1">
      <alignment horizontal="center" vertical="center"/>
    </xf>
    <xf numFmtId="49" fontId="8" fillId="3" borderId="20" xfId="2" applyNumberFormat="1" applyFont="1" applyFill="1" applyBorder="1" applyAlignment="1" applyProtection="1">
      <alignment horizontal="center" vertical="center"/>
    </xf>
    <xf numFmtId="0" fontId="12" fillId="0" borderId="0" xfId="0" applyFont="1">
      <alignment vertical="center"/>
    </xf>
  </cellXfs>
  <cellStyles count="6">
    <cellStyle name="백분율" xfId="3" builtinId="5"/>
    <cellStyle name="쉼표 [0]" xfId="1" builtinId="6"/>
    <cellStyle name="쉼표 [0] 10" xfId="5" xr:uid="{00000000-0005-0000-0000-000002000000}"/>
    <cellStyle name="표준" xfId="0" builtinId="0"/>
    <cellStyle name="표준 2" xfId="2" xr:uid="{00000000-0005-0000-0000-000004000000}"/>
    <cellStyle name="표준 3" xfId="4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34"/>
  <sheetViews>
    <sheetView tabSelected="1" zoomScaleNormal="100" workbookViewId="0">
      <pane xSplit="2" ySplit="5" topLeftCell="C6" activePane="bottomRight" state="frozen"/>
      <selection activeCell="D53" sqref="D53"/>
      <selection pane="topRight" activeCell="D53" sqref="D53"/>
      <selection pane="bottomLeft" activeCell="D53" sqref="D53"/>
      <selection pane="bottomRight" activeCell="D32" sqref="D32"/>
    </sheetView>
  </sheetViews>
  <sheetFormatPr defaultRowHeight="16.5" x14ac:dyDescent="0.3"/>
  <cols>
    <col min="1" max="1" width="14.75" bestFit="1" customWidth="1"/>
    <col min="2" max="2" width="16" customWidth="1"/>
    <col min="3" max="9" width="16.125" style="3" customWidth="1"/>
    <col min="10" max="10" width="18.625" style="3" customWidth="1"/>
    <col min="11" max="11" width="16.125" style="3" customWidth="1"/>
    <col min="12" max="12" width="17" style="3" customWidth="1"/>
    <col min="13" max="20" width="16.125" style="3" customWidth="1"/>
    <col min="21" max="21" width="12.25" bestFit="1" customWidth="1"/>
    <col min="22" max="22" width="15" bestFit="1" customWidth="1"/>
    <col min="23" max="23" width="13.125" bestFit="1" customWidth="1"/>
  </cols>
  <sheetData>
    <row r="1" spans="1:23" ht="48" customHeight="1" x14ac:dyDescent="0.3">
      <c r="A1" s="50" t="s">
        <v>123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</row>
    <row r="2" spans="1:23" x14ac:dyDescent="0.3">
      <c r="A2" s="64" t="s">
        <v>130</v>
      </c>
    </row>
    <row r="3" spans="1:23" s="13" customFormat="1" x14ac:dyDescent="0.3">
      <c r="A3" s="48" t="s">
        <v>126</v>
      </c>
      <c r="B3" s="48" t="s">
        <v>0</v>
      </c>
      <c r="C3" s="48" t="s">
        <v>129</v>
      </c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</row>
    <row r="4" spans="1:23" s="13" customFormat="1" x14ac:dyDescent="0.3">
      <c r="A4" s="48" t="s">
        <v>128</v>
      </c>
      <c r="B4" s="48" t="s">
        <v>1</v>
      </c>
      <c r="C4" s="30" t="s">
        <v>109</v>
      </c>
      <c r="D4" s="30" t="s">
        <v>67</v>
      </c>
      <c r="E4" s="30" t="s">
        <v>68</v>
      </c>
      <c r="F4" s="30" t="s">
        <v>69</v>
      </c>
      <c r="G4" s="30" t="s">
        <v>70</v>
      </c>
      <c r="H4" s="30" t="s">
        <v>71</v>
      </c>
      <c r="I4" s="30" t="s">
        <v>72</v>
      </c>
      <c r="J4" s="30" t="s">
        <v>99</v>
      </c>
      <c r="K4" s="30" t="s">
        <v>73</v>
      </c>
      <c r="L4" s="30" t="s">
        <v>100</v>
      </c>
      <c r="M4" s="30" t="s">
        <v>101</v>
      </c>
      <c r="N4" s="30" t="s">
        <v>102</v>
      </c>
      <c r="O4" s="30" t="s">
        <v>103</v>
      </c>
      <c r="P4" s="30" t="s">
        <v>104</v>
      </c>
      <c r="Q4" s="30" t="s">
        <v>105</v>
      </c>
      <c r="R4" s="30" t="s">
        <v>106</v>
      </c>
      <c r="S4" s="30" t="s">
        <v>107</v>
      </c>
      <c r="T4" s="30" t="s">
        <v>108</v>
      </c>
      <c r="U4" s="30" t="s">
        <v>119</v>
      </c>
      <c r="V4" s="30" t="s">
        <v>120</v>
      </c>
      <c r="W4" s="30" t="s">
        <v>121</v>
      </c>
    </row>
    <row r="5" spans="1:23" s="13" customFormat="1" x14ac:dyDescent="0.3">
      <c r="A5" s="31" t="s">
        <v>127</v>
      </c>
      <c r="B5" s="31" t="s">
        <v>117</v>
      </c>
      <c r="C5" s="32" t="s">
        <v>124</v>
      </c>
      <c r="D5" s="32" t="s">
        <v>124</v>
      </c>
      <c r="E5" s="32" t="s">
        <v>124</v>
      </c>
      <c r="F5" s="32" t="s">
        <v>124</v>
      </c>
      <c r="G5" s="32" t="s">
        <v>124</v>
      </c>
      <c r="H5" s="32" t="s">
        <v>124</v>
      </c>
      <c r="I5" s="32" t="s">
        <v>124</v>
      </c>
      <c r="J5" s="32" t="s">
        <v>124</v>
      </c>
      <c r="K5" s="32" t="s">
        <v>124</v>
      </c>
      <c r="L5" s="32" t="s">
        <v>124</v>
      </c>
      <c r="M5" s="32" t="s">
        <v>124</v>
      </c>
      <c r="N5" s="32" t="s">
        <v>124</v>
      </c>
      <c r="O5" s="32" t="s">
        <v>124</v>
      </c>
      <c r="P5" s="32" t="s">
        <v>124</v>
      </c>
      <c r="Q5" s="32" t="s">
        <v>124</v>
      </c>
      <c r="R5" s="32" t="s">
        <v>124</v>
      </c>
      <c r="S5" s="32" t="s">
        <v>124</v>
      </c>
      <c r="T5" s="32" t="s">
        <v>124</v>
      </c>
      <c r="U5" s="32" t="s">
        <v>124</v>
      </c>
      <c r="V5" s="32" t="s">
        <v>124</v>
      </c>
      <c r="W5" s="32" t="s">
        <v>124</v>
      </c>
    </row>
    <row r="6" spans="1:23" ht="13.5" hidden="1" customHeight="1" x14ac:dyDescent="0.3">
      <c r="A6" s="33" t="s">
        <v>95</v>
      </c>
      <c r="B6" s="34">
        <f>SUM(C6:W6)</f>
        <v>3725222000</v>
      </c>
      <c r="C6" s="35">
        <f t="shared" ref="C6:T6" si="0">C7+C10</f>
        <v>267363000</v>
      </c>
      <c r="D6" s="35">
        <f t="shared" si="0"/>
        <v>576802000</v>
      </c>
      <c r="E6" s="35">
        <f t="shared" si="0"/>
        <v>718395000</v>
      </c>
      <c r="F6" s="35">
        <f t="shared" si="0"/>
        <v>402251000</v>
      </c>
      <c r="G6" s="35">
        <f t="shared" si="0"/>
        <v>140337000</v>
      </c>
      <c r="H6" s="35">
        <f t="shared" si="0"/>
        <v>437074000</v>
      </c>
      <c r="I6" s="35">
        <f t="shared" si="0"/>
        <v>405078000</v>
      </c>
      <c r="J6" s="35">
        <f t="shared" si="0"/>
        <v>57426000</v>
      </c>
      <c r="K6" s="35">
        <f t="shared" si="0"/>
        <v>60108000</v>
      </c>
      <c r="L6" s="35">
        <f t="shared" si="0"/>
        <v>32468000</v>
      </c>
      <c r="M6" s="35">
        <f t="shared" si="0"/>
        <v>28826000</v>
      </c>
      <c r="N6" s="35">
        <f t="shared" si="0"/>
        <v>18261000</v>
      </c>
      <c r="O6" s="35">
        <f t="shared" si="0"/>
        <v>33854000</v>
      </c>
      <c r="P6" s="35">
        <f t="shared" si="0"/>
        <v>22543000</v>
      </c>
      <c r="Q6" s="35">
        <f t="shared" si="0"/>
        <v>26897000</v>
      </c>
      <c r="R6" s="35">
        <f t="shared" si="0"/>
        <v>100159000</v>
      </c>
      <c r="S6" s="35">
        <f t="shared" si="0"/>
        <v>35211000</v>
      </c>
      <c r="T6" s="35">
        <f t="shared" si="0"/>
        <v>52125000</v>
      </c>
      <c r="U6" s="35">
        <f>U7+U10</f>
        <v>109711000</v>
      </c>
      <c r="V6" s="35">
        <f>V7+V10</f>
        <v>155165000</v>
      </c>
      <c r="W6" s="35">
        <f t="shared" ref="W6" si="1">W7+W10</f>
        <v>45168000</v>
      </c>
    </row>
    <row r="7" spans="1:23" s="13" customFormat="1" ht="13.5" hidden="1" customHeight="1" x14ac:dyDescent="0.3">
      <c r="A7" s="36" t="s">
        <v>17</v>
      </c>
      <c r="B7" s="37">
        <f>SUM(C7:T7)</f>
        <v>2735505000</v>
      </c>
      <c r="C7" s="38">
        <f>SUM(C8:C9)</f>
        <v>159416000</v>
      </c>
      <c r="D7" s="38">
        <f t="shared" ref="D7:T7" si="2">SUM(D8:D9)</f>
        <v>524899000</v>
      </c>
      <c r="E7" s="38">
        <f t="shared" si="2"/>
        <v>584535000</v>
      </c>
      <c r="F7" s="38">
        <f t="shared" si="2"/>
        <v>331094000</v>
      </c>
      <c r="G7" s="38">
        <f t="shared" si="2"/>
        <v>116343000</v>
      </c>
      <c r="H7" s="38">
        <f t="shared" si="2"/>
        <v>381605000</v>
      </c>
      <c r="I7" s="38">
        <f t="shared" si="2"/>
        <v>353473000</v>
      </c>
      <c r="J7" s="38">
        <f t="shared" si="2"/>
        <v>53665000</v>
      </c>
      <c r="K7" s="38">
        <f t="shared" si="2"/>
        <v>26721000</v>
      </c>
      <c r="L7" s="38">
        <f t="shared" si="2"/>
        <v>14450000</v>
      </c>
      <c r="M7" s="38">
        <f t="shared" si="2"/>
        <v>13576000</v>
      </c>
      <c r="N7" s="38">
        <f t="shared" si="2"/>
        <v>10863000</v>
      </c>
      <c r="O7" s="38">
        <f t="shared" si="2"/>
        <v>12204000</v>
      </c>
      <c r="P7" s="38">
        <f t="shared" si="2"/>
        <v>11835000</v>
      </c>
      <c r="Q7" s="38">
        <f t="shared" si="2"/>
        <v>14679000</v>
      </c>
      <c r="R7" s="38">
        <f t="shared" si="2"/>
        <v>88759000</v>
      </c>
      <c r="S7" s="38">
        <f t="shared" si="2"/>
        <v>13103000</v>
      </c>
      <c r="T7" s="38">
        <f t="shared" si="2"/>
        <v>24285000</v>
      </c>
      <c r="U7" s="38">
        <v>65815000</v>
      </c>
      <c r="V7" s="38">
        <v>95649000</v>
      </c>
      <c r="W7" s="38">
        <v>40988000</v>
      </c>
    </row>
    <row r="8" spans="1:23" ht="13.5" hidden="1" customHeight="1" x14ac:dyDescent="0.3">
      <c r="A8" s="39" t="s">
        <v>18</v>
      </c>
      <c r="B8" s="40">
        <f>SUM(C8:T8)</f>
        <v>295027000</v>
      </c>
      <c r="C8" s="41">
        <v>47318000</v>
      </c>
      <c r="D8" s="41">
        <v>26895000</v>
      </c>
      <c r="E8" s="41">
        <v>50440000</v>
      </c>
      <c r="F8" s="41">
        <v>25805000</v>
      </c>
      <c r="G8" s="41">
        <v>12578000</v>
      </c>
      <c r="H8" s="41">
        <v>26554000</v>
      </c>
      <c r="I8" s="41">
        <v>17743000</v>
      </c>
      <c r="J8" s="41">
        <v>5035000</v>
      </c>
      <c r="K8" s="41">
        <v>19905000</v>
      </c>
      <c r="L8" s="41">
        <v>4924000</v>
      </c>
      <c r="M8" s="41">
        <v>3620000</v>
      </c>
      <c r="N8" s="41">
        <v>2987000</v>
      </c>
      <c r="O8" s="41">
        <v>3438000</v>
      </c>
      <c r="P8" s="41">
        <v>4559000</v>
      </c>
      <c r="Q8" s="41">
        <v>4491000</v>
      </c>
      <c r="R8" s="41">
        <v>11193000</v>
      </c>
      <c r="S8" s="41">
        <v>3257000</v>
      </c>
      <c r="T8" s="41">
        <v>24285000</v>
      </c>
      <c r="U8" s="41">
        <f>SUM(U9:U10)</f>
        <v>49742000</v>
      </c>
      <c r="V8" s="41">
        <f t="shared" ref="V8" si="3">SUM(V9:V10)</f>
        <v>62992000</v>
      </c>
      <c r="W8" s="41">
        <f t="shared" ref="W8" si="4">SUM(W9:W10)</f>
        <v>11572000</v>
      </c>
    </row>
    <row r="9" spans="1:23" ht="13.5" hidden="1" customHeight="1" x14ac:dyDescent="0.3">
      <c r="A9" s="39" t="s">
        <v>96</v>
      </c>
      <c r="B9" s="40">
        <f t="shared" ref="B9:B11" si="5">SUM(C9:T9)</f>
        <v>2440478000</v>
      </c>
      <c r="C9" s="41">
        <v>112098000</v>
      </c>
      <c r="D9" s="41">
        <v>498004000</v>
      </c>
      <c r="E9" s="41">
        <v>534095000</v>
      </c>
      <c r="F9" s="41">
        <v>305289000</v>
      </c>
      <c r="G9" s="41">
        <v>103765000</v>
      </c>
      <c r="H9" s="41">
        <v>355051000</v>
      </c>
      <c r="I9" s="41">
        <v>335730000</v>
      </c>
      <c r="J9" s="41">
        <v>48630000</v>
      </c>
      <c r="K9" s="41">
        <v>6816000</v>
      </c>
      <c r="L9" s="41">
        <v>9526000</v>
      </c>
      <c r="M9" s="41">
        <v>9956000</v>
      </c>
      <c r="N9" s="41">
        <v>7876000</v>
      </c>
      <c r="O9" s="41">
        <v>8766000</v>
      </c>
      <c r="P9" s="41">
        <v>7276000</v>
      </c>
      <c r="Q9" s="41">
        <v>10188000</v>
      </c>
      <c r="R9" s="41">
        <v>77566000</v>
      </c>
      <c r="S9" s="41">
        <v>9846000</v>
      </c>
      <c r="T9" s="41">
        <v>0</v>
      </c>
      <c r="U9" s="41">
        <v>5846000</v>
      </c>
      <c r="V9" s="41">
        <v>3476000</v>
      </c>
      <c r="W9" s="41">
        <v>7392000</v>
      </c>
    </row>
    <row r="10" spans="1:23" s="13" customFormat="1" ht="13.5" hidden="1" customHeight="1" x14ac:dyDescent="0.3">
      <c r="A10" s="36" t="s">
        <v>97</v>
      </c>
      <c r="B10" s="37">
        <f t="shared" si="5"/>
        <v>679673000</v>
      </c>
      <c r="C10" s="38">
        <v>107947000</v>
      </c>
      <c r="D10" s="38">
        <v>51903000</v>
      </c>
      <c r="E10" s="38">
        <v>133860000</v>
      </c>
      <c r="F10" s="38">
        <v>71157000</v>
      </c>
      <c r="G10" s="38">
        <v>23994000</v>
      </c>
      <c r="H10" s="38">
        <v>55469000</v>
      </c>
      <c r="I10" s="38">
        <v>51605000</v>
      </c>
      <c r="J10" s="38">
        <v>3761000</v>
      </c>
      <c r="K10" s="38">
        <v>33387000</v>
      </c>
      <c r="L10" s="38">
        <v>18018000</v>
      </c>
      <c r="M10" s="38">
        <v>15250000</v>
      </c>
      <c r="N10" s="38">
        <v>7398000</v>
      </c>
      <c r="O10" s="38">
        <v>21650000</v>
      </c>
      <c r="P10" s="38">
        <v>10708000</v>
      </c>
      <c r="Q10" s="38">
        <v>12218000</v>
      </c>
      <c r="R10" s="38">
        <v>11400000</v>
      </c>
      <c r="S10" s="38">
        <v>22108000</v>
      </c>
      <c r="T10" s="38">
        <v>27840000</v>
      </c>
      <c r="U10" s="38">
        <v>43896000</v>
      </c>
      <c r="V10" s="38">
        <v>59516000</v>
      </c>
      <c r="W10" s="38">
        <v>4180000</v>
      </c>
    </row>
    <row r="11" spans="1:23" ht="13.5" hidden="1" customHeight="1" x14ac:dyDescent="0.3">
      <c r="A11" s="39" t="s">
        <v>98</v>
      </c>
      <c r="B11" s="40">
        <f t="shared" si="5"/>
        <v>679673000</v>
      </c>
      <c r="C11" s="41">
        <v>107947000</v>
      </c>
      <c r="D11" s="41">
        <v>51903000</v>
      </c>
      <c r="E11" s="41">
        <v>133860000</v>
      </c>
      <c r="F11" s="41">
        <v>71157000</v>
      </c>
      <c r="G11" s="41">
        <v>23994000</v>
      </c>
      <c r="H11" s="41">
        <v>55469000</v>
      </c>
      <c r="I11" s="41">
        <v>51605000</v>
      </c>
      <c r="J11" s="41">
        <v>3761000</v>
      </c>
      <c r="K11" s="41">
        <v>33387000</v>
      </c>
      <c r="L11" s="41">
        <v>18018000</v>
      </c>
      <c r="M11" s="41">
        <v>15250000</v>
      </c>
      <c r="N11" s="41">
        <v>7398000</v>
      </c>
      <c r="O11" s="41">
        <v>21650000</v>
      </c>
      <c r="P11" s="41">
        <v>10708000</v>
      </c>
      <c r="Q11" s="41">
        <v>12218000</v>
      </c>
      <c r="R11" s="41">
        <v>11400000</v>
      </c>
      <c r="S11" s="41">
        <v>22108000</v>
      </c>
      <c r="T11" s="41">
        <v>27840000</v>
      </c>
      <c r="U11" s="41">
        <v>48396000</v>
      </c>
      <c r="V11" s="41">
        <v>59516000</v>
      </c>
      <c r="W11" s="41">
        <v>4180000</v>
      </c>
    </row>
    <row r="12" spans="1:23" s="13" customFormat="1" ht="13.5" hidden="1" customHeight="1" x14ac:dyDescent="0.3">
      <c r="A12" s="49" t="s">
        <v>122</v>
      </c>
      <c r="B12" s="49"/>
      <c r="C12" s="42">
        <f>C6/$B$6</f>
        <v>7.1771024653027385E-2</v>
      </c>
      <c r="D12" s="42">
        <f t="shared" ref="D12:W12" si="6">D6/$B$6</f>
        <v>0.15483694663029479</v>
      </c>
      <c r="E12" s="42">
        <f t="shared" si="6"/>
        <v>0.19284622500350315</v>
      </c>
      <c r="F12" s="42">
        <f t="shared" si="6"/>
        <v>0.10798041029501061</v>
      </c>
      <c r="G12" s="42">
        <f t="shared" si="6"/>
        <v>3.7672117259051945E-2</v>
      </c>
      <c r="H12" s="42">
        <f t="shared" si="6"/>
        <v>0.1173283095611483</v>
      </c>
      <c r="I12" s="42">
        <f t="shared" si="6"/>
        <v>0.10873929124224006</v>
      </c>
      <c r="J12" s="42">
        <f t="shared" si="6"/>
        <v>1.5415457119065655E-2</v>
      </c>
      <c r="K12" s="42">
        <f t="shared" si="6"/>
        <v>1.6135414211555715E-2</v>
      </c>
      <c r="L12" s="42">
        <f t="shared" si="6"/>
        <v>8.7157221770944125E-3</v>
      </c>
      <c r="M12" s="42">
        <f t="shared" si="6"/>
        <v>7.7380623221918049E-3</v>
      </c>
      <c r="N12" s="42">
        <f t="shared" si="6"/>
        <v>4.9019897337662021E-3</v>
      </c>
      <c r="O12" s="42">
        <f t="shared" si="6"/>
        <v>9.0877805403275294E-3</v>
      </c>
      <c r="P12" s="42">
        <f t="shared" si="6"/>
        <v>6.0514514302771752E-3</v>
      </c>
      <c r="Q12" s="42">
        <f t="shared" si="6"/>
        <v>7.2202408339690893E-3</v>
      </c>
      <c r="R12" s="42">
        <f t="shared" si="6"/>
        <v>2.6886719771331748E-2</v>
      </c>
      <c r="S12" s="42">
        <f t="shared" si="6"/>
        <v>9.4520541326127677E-3</v>
      </c>
      <c r="T12" s="42">
        <f t="shared" si="6"/>
        <v>1.3992454677868863E-2</v>
      </c>
      <c r="U12" s="42">
        <f t="shared" si="6"/>
        <v>2.9450862257336608E-2</v>
      </c>
      <c r="V12" s="42">
        <f t="shared" si="6"/>
        <v>4.1652551176815773E-2</v>
      </c>
      <c r="W12" s="42">
        <f t="shared" si="6"/>
        <v>1.2124914971510423E-2</v>
      </c>
    </row>
    <row r="13" spans="1:23" x14ac:dyDescent="0.3">
      <c r="A13" s="46" t="s">
        <v>111</v>
      </c>
      <c r="B13" s="43">
        <v>17680000</v>
      </c>
      <c r="C13" s="41">
        <f>B13*$C$12</f>
        <v>1268911.7158655243</v>
      </c>
      <c r="D13" s="41">
        <f>$B13*$D$12</f>
        <v>2737517.2164236121</v>
      </c>
      <c r="E13" s="41">
        <f>$B13*$E$12</f>
        <v>3409521.2580619357</v>
      </c>
      <c r="F13" s="41">
        <f>$B13*$F$12</f>
        <v>1909093.6540157876</v>
      </c>
      <c r="G13" s="41">
        <f>$B13*$G$12</f>
        <v>666043.03314003837</v>
      </c>
      <c r="H13" s="41">
        <f>$B13*$H$12</f>
        <v>2074364.5130411019</v>
      </c>
      <c r="I13" s="41">
        <f>$B13*$I$12</f>
        <v>1922510.6691628043</v>
      </c>
      <c r="J13" s="41">
        <f>$B13*$J$12</f>
        <v>272545.28186508076</v>
      </c>
      <c r="K13" s="41">
        <f>$B13*$K$12</f>
        <v>285274.12326030503</v>
      </c>
      <c r="L13" s="41">
        <f>$B13*$L$12</f>
        <v>154093.96809102921</v>
      </c>
      <c r="M13" s="41">
        <f>$B13*$M$12</f>
        <v>136808.9418563511</v>
      </c>
      <c r="N13" s="41">
        <f>$B13*$N$12</f>
        <v>86667.178492986452</v>
      </c>
      <c r="O13" s="41">
        <f>$B13*$O$12</f>
        <v>160671.95995299073</v>
      </c>
      <c r="P13" s="41">
        <f>$B13*$P$12</f>
        <v>106989.66128730046</v>
      </c>
      <c r="Q13" s="41">
        <f>$B13*$Q$12</f>
        <v>127653.85794457349</v>
      </c>
      <c r="R13" s="41">
        <f>$B13*$R$12</f>
        <v>475357.20555714529</v>
      </c>
      <c r="S13" s="41">
        <f>$B13*$S$12</f>
        <v>167112.31706459372</v>
      </c>
      <c r="T13" s="41">
        <f>$B13*$T$12</f>
        <v>247386.59870472149</v>
      </c>
      <c r="U13" s="41">
        <f>$B13*$U$12</f>
        <v>520691.24470971123</v>
      </c>
      <c r="V13" s="41">
        <f>$B13*$V$12</f>
        <v>736417.10480610293</v>
      </c>
      <c r="W13" s="41">
        <f>$B13*$W$12</f>
        <v>214368.49669630427</v>
      </c>
    </row>
    <row r="14" spans="1:23" x14ac:dyDescent="0.3">
      <c r="A14" s="46" t="s">
        <v>112</v>
      </c>
      <c r="B14" s="43">
        <v>26520000</v>
      </c>
      <c r="C14" s="41">
        <f t="shared" ref="C14:C20" si="7">B14*$C$12</f>
        <v>1903367.5737982863</v>
      </c>
      <c r="D14" s="41">
        <f t="shared" ref="D14:D20" si="8">$B14*$D$12</f>
        <v>4106275.8246354177</v>
      </c>
      <c r="E14" s="41">
        <f t="shared" ref="E14:E20" si="9">$B14*$E$12</f>
        <v>5114281.8870929033</v>
      </c>
      <c r="F14" s="41">
        <f t="shared" ref="F14:F20" si="10">$B14*$F$12</f>
        <v>2863640.4810236814</v>
      </c>
      <c r="G14" s="41">
        <f t="shared" ref="G14:G20" si="11">$B14*$G$12</f>
        <v>999064.54971005756</v>
      </c>
      <c r="H14" s="41">
        <f t="shared" ref="H14:H20" si="12">$B14*$H$12</f>
        <v>3111546.769561653</v>
      </c>
      <c r="I14" s="41">
        <f t="shared" ref="I14:I20" si="13">$B14*$I$12</f>
        <v>2883766.0037442064</v>
      </c>
      <c r="J14" s="41">
        <f t="shared" ref="J14:J20" si="14">$B14*$J$12</f>
        <v>408817.92279762117</v>
      </c>
      <c r="K14" s="41">
        <f t="shared" ref="K14:K20" si="15">$B14*$K$12</f>
        <v>427911.18489045755</v>
      </c>
      <c r="L14" s="41">
        <f t="shared" ref="L14:L20" si="16">$B14*$L$12</f>
        <v>231140.95213654381</v>
      </c>
      <c r="M14" s="41">
        <f t="shared" ref="M14:M20" si="17">$B14*$M$12</f>
        <v>205213.41278452668</v>
      </c>
      <c r="N14" s="41">
        <f t="shared" ref="N14:N20" si="18">$B14*$N$12</f>
        <v>130000.76773947968</v>
      </c>
      <c r="O14" s="41">
        <f t="shared" ref="O14:O20" si="19">$B14*$O$12</f>
        <v>241007.93992948608</v>
      </c>
      <c r="P14" s="41">
        <f t="shared" ref="P14:P20" si="20">$B14*$P$12</f>
        <v>160484.49193095069</v>
      </c>
      <c r="Q14" s="41">
        <f t="shared" ref="Q14:Q20" si="21">$B14*$Q$12</f>
        <v>191480.78691686023</v>
      </c>
      <c r="R14" s="41">
        <f t="shared" ref="R14:R20" si="22">$B14*$R$12</f>
        <v>713035.808335718</v>
      </c>
      <c r="S14" s="41">
        <f t="shared" ref="S14:S20" si="23">$B14*$S$12</f>
        <v>250668.47559689061</v>
      </c>
      <c r="T14" s="41">
        <f t="shared" ref="T14:T20" si="24">$B14*$T$12</f>
        <v>371079.89805708226</v>
      </c>
      <c r="U14" s="41">
        <f>$B14*$U$12</f>
        <v>781036.86706456682</v>
      </c>
      <c r="V14" s="41">
        <f t="shared" ref="V14:V20" si="25">$B14*$V$12</f>
        <v>1104625.6572091542</v>
      </c>
      <c r="W14" s="41">
        <f t="shared" ref="W14:W20" si="26">$B14*$W$12</f>
        <v>321552.74504445645</v>
      </c>
    </row>
    <row r="15" spans="1:23" x14ac:dyDescent="0.3">
      <c r="A15" s="46" t="s">
        <v>113</v>
      </c>
      <c r="B15" s="43">
        <v>62400000</v>
      </c>
      <c r="C15" s="41">
        <f t="shared" si="7"/>
        <v>4478511.9383489089</v>
      </c>
      <c r="D15" s="41">
        <f t="shared" si="8"/>
        <v>9661825.4697303958</v>
      </c>
      <c r="E15" s="41">
        <f t="shared" si="9"/>
        <v>12033604.440218596</v>
      </c>
      <c r="F15" s="41">
        <f t="shared" si="10"/>
        <v>6737977.6024086624</v>
      </c>
      <c r="G15" s="41">
        <f t="shared" si="11"/>
        <v>2350740.1169648413</v>
      </c>
      <c r="H15" s="41">
        <f t="shared" si="12"/>
        <v>7321286.5166156543</v>
      </c>
      <c r="I15" s="41">
        <f t="shared" si="13"/>
        <v>6785331.7735157795</v>
      </c>
      <c r="J15" s="41">
        <f t="shared" si="14"/>
        <v>961924.52422969695</v>
      </c>
      <c r="K15" s="41">
        <f t="shared" si="15"/>
        <v>1006849.8468010766</v>
      </c>
      <c r="L15" s="41">
        <f t="shared" si="16"/>
        <v>543861.06385069131</v>
      </c>
      <c r="M15" s="41">
        <f t="shared" si="17"/>
        <v>482855.08890476864</v>
      </c>
      <c r="N15" s="41">
        <f t="shared" si="18"/>
        <v>305884.15938701102</v>
      </c>
      <c r="O15" s="41">
        <f t="shared" si="19"/>
        <v>567077.50571643782</v>
      </c>
      <c r="P15" s="41">
        <f t="shared" si="20"/>
        <v>377610.56924929575</v>
      </c>
      <c r="Q15" s="41">
        <f t="shared" si="21"/>
        <v>450543.02803967119</v>
      </c>
      <c r="R15" s="41">
        <f t="shared" si="22"/>
        <v>1677731.3137311011</v>
      </c>
      <c r="S15" s="41">
        <f t="shared" si="23"/>
        <v>589808.17787503672</v>
      </c>
      <c r="T15" s="41">
        <f t="shared" si="24"/>
        <v>873129.17189901706</v>
      </c>
      <c r="U15" s="41">
        <f t="shared" ref="U15:U20" si="27">$B15*$U$12</f>
        <v>1837733.8048578044</v>
      </c>
      <c r="V15" s="41">
        <f t="shared" si="25"/>
        <v>2599119.1934333043</v>
      </c>
      <c r="W15" s="41">
        <f t="shared" si="26"/>
        <v>756594.69422225037</v>
      </c>
    </row>
    <row r="16" spans="1:23" x14ac:dyDescent="0.3">
      <c r="A16" s="47" t="s">
        <v>116</v>
      </c>
      <c r="B16" s="43">
        <v>4680000</v>
      </c>
      <c r="C16" s="41">
        <f t="shared" si="7"/>
        <v>335888.39537616813</v>
      </c>
      <c r="D16" s="41">
        <f t="shared" si="8"/>
        <v>724636.91022977966</v>
      </c>
      <c r="E16" s="41">
        <f t="shared" si="9"/>
        <v>902520.33301639475</v>
      </c>
      <c r="F16" s="41">
        <f t="shared" si="10"/>
        <v>505348.32018064964</v>
      </c>
      <c r="G16" s="41">
        <f t="shared" si="11"/>
        <v>176305.5087723631</v>
      </c>
      <c r="H16" s="41">
        <f t="shared" si="12"/>
        <v>549096.48874617403</v>
      </c>
      <c r="I16" s="41">
        <f t="shared" si="13"/>
        <v>508899.88301368349</v>
      </c>
      <c r="J16" s="41">
        <f t="shared" si="14"/>
        <v>72144.339317227263</v>
      </c>
      <c r="K16" s="41">
        <f t="shared" si="15"/>
        <v>75513.738510080744</v>
      </c>
      <c r="L16" s="41">
        <f t="shared" si="16"/>
        <v>40789.57978880185</v>
      </c>
      <c r="M16" s="41">
        <f t="shared" si="17"/>
        <v>36214.131667857648</v>
      </c>
      <c r="N16" s="41">
        <f t="shared" si="18"/>
        <v>22941.311954025827</v>
      </c>
      <c r="O16" s="41">
        <f t="shared" si="19"/>
        <v>42530.812928732841</v>
      </c>
      <c r="P16" s="41">
        <f t="shared" si="20"/>
        <v>28320.792693697182</v>
      </c>
      <c r="Q16" s="41">
        <f t="shared" si="21"/>
        <v>33790.727102975339</v>
      </c>
      <c r="R16" s="41">
        <f t="shared" si="22"/>
        <v>125829.84852983258</v>
      </c>
      <c r="S16" s="41">
        <f t="shared" si="23"/>
        <v>44235.613340627751</v>
      </c>
      <c r="T16" s="41">
        <f t="shared" si="24"/>
        <v>65484.687892426278</v>
      </c>
      <c r="U16" s="41">
        <f t="shared" si="27"/>
        <v>137830.03536433532</v>
      </c>
      <c r="V16" s="41">
        <f t="shared" si="25"/>
        <v>194933.93950749782</v>
      </c>
      <c r="W16" s="41">
        <f t="shared" si="26"/>
        <v>56744.602066668776</v>
      </c>
    </row>
    <row r="17" spans="1:23" x14ac:dyDescent="0.3">
      <c r="A17" s="46" t="s">
        <v>114</v>
      </c>
      <c r="B17" s="43">
        <v>88400000</v>
      </c>
      <c r="C17" s="41">
        <f t="shared" si="7"/>
        <v>6344558.5793276206</v>
      </c>
      <c r="D17" s="41">
        <f t="shared" si="8"/>
        <v>13687586.08211806</v>
      </c>
      <c r="E17" s="41">
        <f t="shared" si="9"/>
        <v>17047606.290309679</v>
      </c>
      <c r="F17" s="41">
        <f t="shared" si="10"/>
        <v>9545468.2700789385</v>
      </c>
      <c r="G17" s="41">
        <f t="shared" si="11"/>
        <v>3330215.1657001921</v>
      </c>
      <c r="H17" s="41">
        <f t="shared" si="12"/>
        <v>10371822.565205509</v>
      </c>
      <c r="I17" s="41">
        <f>$B17*$I$12</f>
        <v>9612553.3458140213</v>
      </c>
      <c r="J17" s="41">
        <f t="shared" si="14"/>
        <v>1362726.4093254039</v>
      </c>
      <c r="K17" s="41">
        <f t="shared" si="15"/>
        <v>1426370.6163015252</v>
      </c>
      <c r="L17" s="41">
        <f t="shared" si="16"/>
        <v>770469.84045514604</v>
      </c>
      <c r="M17" s="41">
        <f t="shared" si="17"/>
        <v>684044.70928175549</v>
      </c>
      <c r="N17" s="41">
        <f t="shared" si="18"/>
        <v>433335.89246493229</v>
      </c>
      <c r="O17" s="41">
        <f t="shared" si="19"/>
        <v>803359.79976495355</v>
      </c>
      <c r="P17" s="41">
        <f t="shared" si="20"/>
        <v>534948.30643650226</v>
      </c>
      <c r="Q17" s="41">
        <f t="shared" si="21"/>
        <v>638269.28972286754</v>
      </c>
      <c r="R17" s="41">
        <f t="shared" si="22"/>
        <v>2376786.0277857264</v>
      </c>
      <c r="S17" s="41">
        <f t="shared" si="23"/>
        <v>835561.58532296866</v>
      </c>
      <c r="T17" s="41">
        <f t="shared" si="24"/>
        <v>1236932.9935236075</v>
      </c>
      <c r="U17" s="41">
        <f>$B17*$U$12</f>
        <v>2603456.2235485562</v>
      </c>
      <c r="V17" s="41">
        <f t="shared" si="25"/>
        <v>3682085.5240305145</v>
      </c>
      <c r="W17" s="41">
        <f t="shared" si="26"/>
        <v>1071842.4834815215</v>
      </c>
    </row>
    <row r="18" spans="1:23" x14ac:dyDescent="0.3">
      <c r="A18" s="46" t="s">
        <v>115</v>
      </c>
      <c r="B18" s="43">
        <v>15000000</v>
      </c>
      <c r="C18" s="41">
        <f t="shared" si="7"/>
        <v>1076565.3697954107</v>
      </c>
      <c r="D18" s="41">
        <f t="shared" si="8"/>
        <v>2322554.1994544216</v>
      </c>
      <c r="E18" s="41">
        <f t="shared" si="9"/>
        <v>2892693.3750525471</v>
      </c>
      <c r="F18" s="41">
        <f t="shared" si="10"/>
        <v>1619706.1544251591</v>
      </c>
      <c r="G18" s="41">
        <f t="shared" si="11"/>
        <v>565081.75888577919</v>
      </c>
      <c r="H18" s="41">
        <f t="shared" si="12"/>
        <v>1759924.6434172245</v>
      </c>
      <c r="I18" s="41">
        <f t="shared" si="13"/>
        <v>1631089.3686336009</v>
      </c>
      <c r="J18" s="41">
        <f t="shared" si="14"/>
        <v>231231.85678598483</v>
      </c>
      <c r="K18" s="41">
        <f t="shared" si="15"/>
        <v>242031.21317333571</v>
      </c>
      <c r="L18" s="41">
        <f t="shared" si="16"/>
        <v>130735.83265641618</v>
      </c>
      <c r="M18" s="41">
        <f t="shared" si="17"/>
        <v>116070.93483287707</v>
      </c>
      <c r="N18" s="41">
        <f t="shared" si="18"/>
        <v>73529.846006493026</v>
      </c>
      <c r="O18" s="41">
        <f t="shared" si="19"/>
        <v>136316.70810491295</v>
      </c>
      <c r="P18" s="41">
        <f t="shared" si="20"/>
        <v>90771.771454157628</v>
      </c>
      <c r="Q18" s="41">
        <f t="shared" si="21"/>
        <v>108303.61250953634</v>
      </c>
      <c r="R18" s="41">
        <f t="shared" si="22"/>
        <v>403300.7965699762</v>
      </c>
      <c r="S18" s="41">
        <f t="shared" si="23"/>
        <v>141780.81198919151</v>
      </c>
      <c r="T18" s="41">
        <f t="shared" si="24"/>
        <v>209886.82016803295</v>
      </c>
      <c r="U18" s="41">
        <f t="shared" si="27"/>
        <v>441762.93386004912</v>
      </c>
      <c r="V18" s="41">
        <f t="shared" si="25"/>
        <v>624788.26765223662</v>
      </c>
      <c r="W18" s="41">
        <f t="shared" si="26"/>
        <v>181873.72457265636</v>
      </c>
    </row>
    <row r="19" spans="1:23" x14ac:dyDescent="0.3">
      <c r="A19" s="46" t="s">
        <v>110</v>
      </c>
      <c r="B19" s="43">
        <v>66000000</v>
      </c>
      <c r="C19" s="41">
        <f t="shared" si="7"/>
        <v>4736887.6270998074</v>
      </c>
      <c r="D19" s="41">
        <f t="shared" si="8"/>
        <v>10219238.477599457</v>
      </c>
      <c r="E19" s="41">
        <f t="shared" si="9"/>
        <v>12727850.850231208</v>
      </c>
      <c r="F19" s="41">
        <f t="shared" si="10"/>
        <v>7126707.0794707006</v>
      </c>
      <c r="G19" s="41">
        <f t="shared" si="11"/>
        <v>2486359.7390974285</v>
      </c>
      <c r="H19" s="41">
        <f t="shared" si="12"/>
        <v>7743668.4310357878</v>
      </c>
      <c r="I19" s="41">
        <f t="shared" si="13"/>
        <v>7176793.2219878444</v>
      </c>
      <c r="J19" s="41">
        <f t="shared" si="14"/>
        <v>1017420.1698583333</v>
      </c>
      <c r="K19" s="41">
        <f t="shared" si="15"/>
        <v>1064937.3379626772</v>
      </c>
      <c r="L19" s="41">
        <f t="shared" si="16"/>
        <v>575237.66368823126</v>
      </c>
      <c r="M19" s="41">
        <f t="shared" si="17"/>
        <v>510712.11326465913</v>
      </c>
      <c r="N19" s="41">
        <f t="shared" si="18"/>
        <v>323531.32242856931</v>
      </c>
      <c r="O19" s="41">
        <f t="shared" si="19"/>
        <v>599793.51566161693</v>
      </c>
      <c r="P19" s="41">
        <f t="shared" si="20"/>
        <v>399395.79439829354</v>
      </c>
      <c r="Q19" s="41">
        <f t="shared" si="21"/>
        <v>476535.89504195988</v>
      </c>
      <c r="R19" s="41">
        <f t="shared" si="22"/>
        <v>1774523.5049078953</v>
      </c>
      <c r="S19" s="41">
        <f t="shared" si="23"/>
        <v>623835.57275244268</v>
      </c>
      <c r="T19" s="41">
        <f t="shared" si="24"/>
        <v>923502.00873934501</v>
      </c>
      <c r="U19" s="41">
        <f t="shared" si="27"/>
        <v>1943756.9089842162</v>
      </c>
      <c r="V19" s="41">
        <f t="shared" si="25"/>
        <v>2749068.3776698411</v>
      </c>
      <c r="W19" s="41">
        <f t="shared" si="26"/>
        <v>800244.38811968791</v>
      </c>
    </row>
    <row r="20" spans="1:23" x14ac:dyDescent="0.3">
      <c r="A20" s="46" t="s">
        <v>125</v>
      </c>
      <c r="B20" s="43">
        <v>4000000</v>
      </c>
      <c r="C20" s="41">
        <f t="shared" si="7"/>
        <v>287084.09861210955</v>
      </c>
      <c r="D20" s="41">
        <f t="shared" si="8"/>
        <v>619347.78652117914</v>
      </c>
      <c r="E20" s="41">
        <f t="shared" si="9"/>
        <v>771384.90001401259</v>
      </c>
      <c r="F20" s="41">
        <f t="shared" si="10"/>
        <v>431921.64118004247</v>
      </c>
      <c r="G20" s="41">
        <f t="shared" si="11"/>
        <v>150688.46903620777</v>
      </c>
      <c r="H20" s="41">
        <f t="shared" si="12"/>
        <v>469313.2382445932</v>
      </c>
      <c r="I20" s="41">
        <f t="shared" si="13"/>
        <v>434957.16496896028</v>
      </c>
      <c r="J20" s="41">
        <f t="shared" si="14"/>
        <v>61661.828476262621</v>
      </c>
      <c r="K20" s="41">
        <f t="shared" si="15"/>
        <v>64541.656846222861</v>
      </c>
      <c r="L20" s="41">
        <f t="shared" si="16"/>
        <v>34862.88870837765</v>
      </c>
      <c r="M20" s="41">
        <f t="shared" si="17"/>
        <v>30952.24928876722</v>
      </c>
      <c r="N20" s="41">
        <f t="shared" si="18"/>
        <v>19607.958935064809</v>
      </c>
      <c r="O20" s="41">
        <f t="shared" si="19"/>
        <v>36351.122161310115</v>
      </c>
      <c r="P20" s="41">
        <f t="shared" si="20"/>
        <v>24205.8057211087</v>
      </c>
      <c r="Q20" s="41">
        <f t="shared" si="21"/>
        <v>28880.963335876357</v>
      </c>
      <c r="R20" s="41">
        <f t="shared" si="22"/>
        <v>107546.87908532699</v>
      </c>
      <c r="S20" s="41">
        <f t="shared" si="23"/>
        <v>37808.216530451071</v>
      </c>
      <c r="T20" s="41">
        <f t="shared" si="24"/>
        <v>55969.818711475455</v>
      </c>
      <c r="U20" s="41">
        <f t="shared" si="27"/>
        <v>117803.44902934643</v>
      </c>
      <c r="V20" s="41">
        <f t="shared" si="25"/>
        <v>166610.2047072631</v>
      </c>
      <c r="W20" s="41">
        <f t="shared" si="26"/>
        <v>48499.659886041693</v>
      </c>
    </row>
    <row r="21" spans="1:23" x14ac:dyDescent="0.3">
      <c r="A21" s="44" t="s">
        <v>118</v>
      </c>
      <c r="B21" s="45">
        <f>SUM(B13:B20)</f>
        <v>284680000</v>
      </c>
      <c r="C21" s="45">
        <f t="shared" ref="C21:T21" si="28">SUM(C13:C20)</f>
        <v>20431775.298223834</v>
      </c>
      <c r="D21" s="45">
        <f t="shared" si="28"/>
        <v>44078981.966712326</v>
      </c>
      <c r="E21" s="45">
        <f t="shared" si="28"/>
        <v>54899463.333997279</v>
      </c>
      <c r="F21" s="45">
        <f t="shared" si="28"/>
        <v>30739863.202783622</v>
      </c>
      <c r="G21" s="45">
        <f t="shared" si="28"/>
        <v>10724498.341306908</v>
      </c>
      <c r="H21" s="45">
        <f t="shared" si="28"/>
        <v>33401023.165867694</v>
      </c>
      <c r="I21" s="45">
        <f t="shared" si="28"/>
        <v>30955901.430840898</v>
      </c>
      <c r="J21" s="45">
        <f t="shared" si="28"/>
        <v>4388472.3326556105</v>
      </c>
      <c r="K21" s="45">
        <f t="shared" si="28"/>
        <v>4593429.7177456813</v>
      </c>
      <c r="L21" s="45">
        <f>SUM(L13:L20)</f>
        <v>2481191.7893752372</v>
      </c>
      <c r="M21" s="45">
        <f t="shared" si="28"/>
        <v>2202871.5818815627</v>
      </c>
      <c r="N21" s="45">
        <f t="shared" si="28"/>
        <v>1395498.4374085623</v>
      </c>
      <c r="O21" s="45">
        <f t="shared" si="28"/>
        <v>2587109.3642204409</v>
      </c>
      <c r="P21" s="45">
        <f t="shared" si="28"/>
        <v>1722727.1931713063</v>
      </c>
      <c r="Q21" s="45">
        <f t="shared" si="28"/>
        <v>2055458.1606143203</v>
      </c>
      <c r="R21" s="45">
        <f t="shared" si="28"/>
        <v>7654111.384502722</v>
      </c>
      <c r="S21" s="45">
        <f t="shared" si="28"/>
        <v>2690810.7704722029</v>
      </c>
      <c r="T21" s="45">
        <f t="shared" si="28"/>
        <v>3983371.9976957077</v>
      </c>
      <c r="U21" s="45">
        <f t="shared" ref="U21:W21" si="29">SUM(U13:U20)</f>
        <v>8384071.467418584</v>
      </c>
      <c r="V21" s="45">
        <f t="shared" si="29"/>
        <v>11857648.269015914</v>
      </c>
      <c r="W21" s="45">
        <f t="shared" si="29"/>
        <v>3451720.7940895869</v>
      </c>
    </row>
    <row r="22" spans="1:23" x14ac:dyDescent="0.3">
      <c r="A22" s="28"/>
      <c r="B22" s="29"/>
    </row>
    <row r="23" spans="1:23" x14ac:dyDescent="0.3">
      <c r="A23" s="28"/>
      <c r="B23" s="29"/>
    </row>
    <row r="24" spans="1:23" x14ac:dyDescent="0.3">
      <c r="A24" s="28"/>
      <c r="B24" s="29"/>
    </row>
    <row r="25" spans="1:23" x14ac:dyDescent="0.3">
      <c r="A25" s="28"/>
      <c r="B25" s="29"/>
    </row>
    <row r="26" spans="1:23" x14ac:dyDescent="0.3">
      <c r="A26" s="28"/>
      <c r="B26" s="29"/>
    </row>
    <row r="27" spans="1:23" x14ac:dyDescent="0.3">
      <c r="A27" s="28"/>
      <c r="B27" s="29"/>
    </row>
    <row r="28" spans="1:23" x14ac:dyDescent="0.3">
      <c r="A28" s="28"/>
      <c r="B28" s="29"/>
    </row>
    <row r="29" spans="1:23" x14ac:dyDescent="0.3">
      <c r="A29" s="28"/>
      <c r="B29" s="29"/>
    </row>
    <row r="30" spans="1:23" x14ac:dyDescent="0.3">
      <c r="A30" s="28"/>
      <c r="B30" s="29"/>
    </row>
    <row r="31" spans="1:23" x14ac:dyDescent="0.3">
      <c r="A31" s="28"/>
      <c r="B31" s="29"/>
    </row>
    <row r="32" spans="1:23" x14ac:dyDescent="0.3">
      <c r="A32" s="28"/>
      <c r="B32" s="29"/>
    </row>
    <row r="33" spans="1:2" x14ac:dyDescent="0.3">
      <c r="A33" s="28"/>
      <c r="B33" s="29"/>
    </row>
    <row r="34" spans="1:2" x14ac:dyDescent="0.3">
      <c r="A34" s="28"/>
      <c r="B34" s="29"/>
    </row>
  </sheetData>
  <mergeCells count="5">
    <mergeCell ref="A3:B3"/>
    <mergeCell ref="A4:B4"/>
    <mergeCell ref="A12:B12"/>
    <mergeCell ref="A1:W1"/>
    <mergeCell ref="C3:W3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44"/>
  <sheetViews>
    <sheetView topLeftCell="A22" zoomScale="175" zoomScaleNormal="175" workbookViewId="0">
      <selection activeCell="G4" sqref="G4:G43"/>
    </sheetView>
  </sheetViews>
  <sheetFormatPr defaultRowHeight="16.5" x14ac:dyDescent="0.3"/>
  <cols>
    <col min="1" max="1" width="7.5" bestFit="1" customWidth="1"/>
    <col min="2" max="2" width="20.5" bestFit="1" customWidth="1"/>
    <col min="3" max="3" width="16.125" style="3" customWidth="1"/>
    <col min="4" max="4" width="16.125" customWidth="1"/>
    <col min="5" max="5" width="11.625" customWidth="1"/>
    <col min="6" max="6" width="9" style="27"/>
    <col min="7" max="7" width="16.125" style="3" customWidth="1"/>
    <col min="8" max="8" width="16.125" customWidth="1"/>
    <col min="9" max="9" width="11.625" customWidth="1"/>
    <col min="10" max="10" width="9" style="27"/>
    <col min="11" max="11" width="16.125" style="3" customWidth="1"/>
    <col min="12" max="12" width="16.125" customWidth="1"/>
    <col min="13" max="13" width="11.625" customWidth="1"/>
    <col min="14" max="14" width="9" style="27"/>
  </cols>
  <sheetData>
    <row r="1" spans="1:14" s="13" customFormat="1" x14ac:dyDescent="0.3">
      <c r="A1" s="53" t="s">
        <v>0</v>
      </c>
      <c r="B1" s="54" t="s">
        <v>0</v>
      </c>
      <c r="C1" s="55" t="s">
        <v>64</v>
      </c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</row>
    <row r="2" spans="1:14" s="13" customFormat="1" x14ac:dyDescent="0.3">
      <c r="A2" s="57" t="s">
        <v>1</v>
      </c>
      <c r="B2" s="58" t="s">
        <v>1</v>
      </c>
      <c r="C2" s="59" t="s">
        <v>65</v>
      </c>
      <c r="D2" s="59" t="s">
        <v>2</v>
      </c>
      <c r="E2" s="59"/>
      <c r="F2" s="59" t="s">
        <v>2</v>
      </c>
      <c r="G2" s="60" t="s">
        <v>66</v>
      </c>
      <c r="H2" s="61" t="s">
        <v>2</v>
      </c>
      <c r="I2" s="62"/>
      <c r="J2" s="63" t="s">
        <v>2</v>
      </c>
      <c r="K2" s="60" t="s">
        <v>94</v>
      </c>
      <c r="L2" s="61" t="s">
        <v>2</v>
      </c>
      <c r="M2" s="62"/>
      <c r="N2" s="63" t="s">
        <v>2</v>
      </c>
    </row>
    <row r="3" spans="1:14" s="13" customFormat="1" x14ac:dyDescent="0.3">
      <c r="A3" s="22" t="s">
        <v>3</v>
      </c>
      <c r="B3" s="23" t="s">
        <v>4</v>
      </c>
      <c r="C3" s="16" t="s">
        <v>5</v>
      </c>
      <c r="D3" s="17" t="s">
        <v>6</v>
      </c>
      <c r="E3" s="21" t="s">
        <v>76</v>
      </c>
      <c r="F3" s="26" t="s">
        <v>75</v>
      </c>
      <c r="G3" s="16" t="s">
        <v>5</v>
      </c>
      <c r="H3" s="17" t="s">
        <v>6</v>
      </c>
      <c r="I3" s="21" t="s">
        <v>76</v>
      </c>
      <c r="J3" s="26" t="s">
        <v>75</v>
      </c>
      <c r="K3" s="16" t="s">
        <v>5</v>
      </c>
      <c r="L3" s="17" t="s">
        <v>6</v>
      </c>
      <c r="M3" s="21" t="s">
        <v>76</v>
      </c>
      <c r="N3" s="26" t="s">
        <v>75</v>
      </c>
    </row>
    <row r="4" spans="1:14" ht="13.5" customHeight="1" x14ac:dyDescent="0.3">
      <c r="A4" s="6" t="s">
        <v>7</v>
      </c>
      <c r="B4" s="1" t="s">
        <v>8</v>
      </c>
      <c r="C4" s="8">
        <f>SUM(C5,C8,C9)</f>
        <v>435522600</v>
      </c>
      <c r="D4" s="10">
        <v>435522600</v>
      </c>
      <c r="E4" s="18">
        <f>+C4-D4</f>
        <v>0</v>
      </c>
      <c r="F4" s="20">
        <f>+D4/C4</f>
        <v>1</v>
      </c>
      <c r="G4" s="8">
        <f>+K4*0.7</f>
        <v>1016219399.9999999</v>
      </c>
      <c r="H4" s="10">
        <v>1016219400</v>
      </c>
      <c r="I4" s="18">
        <f>+G4-H4</f>
        <v>0</v>
      </c>
      <c r="J4" s="20">
        <f>+H4/G4</f>
        <v>1.0000000000000002</v>
      </c>
      <c r="K4" s="10">
        <v>1451742000</v>
      </c>
      <c r="L4" s="4">
        <f>+D4+H4</f>
        <v>1451742000</v>
      </c>
      <c r="M4" s="18">
        <f>+K4-L4</f>
        <v>0</v>
      </c>
      <c r="N4" s="20">
        <f>+L4/K4</f>
        <v>1</v>
      </c>
    </row>
    <row r="5" spans="1:14" ht="13.5" customHeight="1" x14ac:dyDescent="0.3">
      <c r="A5" s="7" t="s">
        <v>9</v>
      </c>
      <c r="B5" s="2" t="s">
        <v>10</v>
      </c>
      <c r="C5" s="9">
        <f>SUM(C6:C7)</f>
        <v>399736800</v>
      </c>
      <c r="D5" s="11">
        <v>399736800</v>
      </c>
      <c r="E5" s="19">
        <f t="shared" ref="E5:E43" si="0">+C5-D5</f>
        <v>0</v>
      </c>
      <c r="F5" s="24">
        <f t="shared" ref="F5:F43" si="1">+D5/C5</f>
        <v>1</v>
      </c>
      <c r="G5" s="9">
        <f t="shared" ref="G5:G43" si="2">+K5*0.7</f>
        <v>932719200</v>
      </c>
      <c r="H5" s="11">
        <v>932719200</v>
      </c>
      <c r="I5" s="19">
        <f t="shared" ref="I5:I43" si="3">+G5-H5</f>
        <v>0</v>
      </c>
      <c r="J5" s="24">
        <f t="shared" ref="J5:J44" si="4">+H5/G5</f>
        <v>1</v>
      </c>
      <c r="K5" s="11">
        <v>1332456000</v>
      </c>
      <c r="L5" s="5">
        <f t="shared" ref="L5:L43" si="5">+D5+H5</f>
        <v>1332456000</v>
      </c>
      <c r="M5" s="19">
        <f t="shared" ref="M5:M43" si="6">+K5-L5</f>
        <v>0</v>
      </c>
      <c r="N5" s="24">
        <f t="shared" ref="N5:N44" si="7">+L5/K5</f>
        <v>1</v>
      </c>
    </row>
    <row r="6" spans="1:14" ht="13.5" customHeight="1" x14ac:dyDescent="0.3">
      <c r="A6" s="7" t="s">
        <v>77</v>
      </c>
      <c r="B6" s="2" t="s">
        <v>11</v>
      </c>
      <c r="C6" s="9">
        <f t="shared" ref="C6:C43" si="8">+K6*0.3</f>
        <v>393420900</v>
      </c>
      <c r="D6" s="11">
        <v>393420900</v>
      </c>
      <c r="E6" s="19">
        <f t="shared" si="0"/>
        <v>0</v>
      </c>
      <c r="F6" s="24">
        <f t="shared" si="1"/>
        <v>1</v>
      </c>
      <c r="G6" s="9">
        <f t="shared" si="2"/>
        <v>917982100</v>
      </c>
      <c r="H6" s="11">
        <v>917982100</v>
      </c>
      <c r="I6" s="19">
        <f t="shared" si="3"/>
        <v>0</v>
      </c>
      <c r="J6" s="24">
        <f t="shared" si="4"/>
        <v>1</v>
      </c>
      <c r="K6" s="11">
        <v>1311403000</v>
      </c>
      <c r="L6" s="5">
        <f t="shared" si="5"/>
        <v>1311403000</v>
      </c>
      <c r="M6" s="19">
        <f t="shared" si="6"/>
        <v>0</v>
      </c>
      <c r="N6" s="24">
        <f t="shared" si="7"/>
        <v>1</v>
      </c>
    </row>
    <row r="7" spans="1:14" ht="13.5" customHeight="1" x14ac:dyDescent="0.3">
      <c r="A7" s="7" t="s">
        <v>78</v>
      </c>
      <c r="B7" s="2" t="s">
        <v>12</v>
      </c>
      <c r="C7" s="9">
        <f t="shared" si="8"/>
        <v>6315900</v>
      </c>
      <c r="D7" s="11">
        <v>6315900</v>
      </c>
      <c r="E7" s="19">
        <f t="shared" si="0"/>
        <v>0</v>
      </c>
      <c r="F7" s="24">
        <f t="shared" si="1"/>
        <v>1</v>
      </c>
      <c r="G7" s="9">
        <f t="shared" si="2"/>
        <v>14737099.999999998</v>
      </c>
      <c r="H7" s="11">
        <v>14737100</v>
      </c>
      <c r="I7" s="19">
        <f t="shared" si="3"/>
        <v>0</v>
      </c>
      <c r="J7" s="24">
        <f t="shared" si="4"/>
        <v>1.0000000000000002</v>
      </c>
      <c r="K7" s="11">
        <v>21053000</v>
      </c>
      <c r="L7" s="5">
        <f t="shared" si="5"/>
        <v>21053000</v>
      </c>
      <c r="M7" s="19">
        <f t="shared" si="6"/>
        <v>0</v>
      </c>
      <c r="N7" s="24">
        <f t="shared" si="7"/>
        <v>1</v>
      </c>
    </row>
    <row r="8" spans="1:14" ht="13.5" customHeight="1" x14ac:dyDescent="0.3">
      <c r="A8" s="7">
        <v>107</v>
      </c>
      <c r="B8" s="2" t="s">
        <v>79</v>
      </c>
      <c r="C8" s="9">
        <f t="shared" si="8"/>
        <v>15932100</v>
      </c>
      <c r="D8" s="11">
        <v>15932100</v>
      </c>
      <c r="E8" s="19">
        <f t="shared" si="0"/>
        <v>0</v>
      </c>
      <c r="F8" s="24">
        <f t="shared" si="1"/>
        <v>1</v>
      </c>
      <c r="G8" s="9">
        <f t="shared" si="2"/>
        <v>37174900</v>
      </c>
      <c r="H8" s="11">
        <v>37174900</v>
      </c>
      <c r="I8" s="19">
        <f t="shared" si="3"/>
        <v>0</v>
      </c>
      <c r="J8" s="24">
        <f t="shared" si="4"/>
        <v>1</v>
      </c>
      <c r="K8" s="11">
        <v>53107000</v>
      </c>
      <c r="L8" s="5">
        <f t="shared" si="5"/>
        <v>53107000</v>
      </c>
      <c r="M8" s="19">
        <f t="shared" si="6"/>
        <v>0</v>
      </c>
      <c r="N8" s="24">
        <f t="shared" si="7"/>
        <v>1</v>
      </c>
    </row>
    <row r="9" spans="1:14" ht="13.5" customHeight="1" x14ac:dyDescent="0.3">
      <c r="A9" s="7" t="s">
        <v>13</v>
      </c>
      <c r="B9" s="2" t="s">
        <v>74</v>
      </c>
      <c r="C9" s="9">
        <f t="shared" si="8"/>
        <v>19853700</v>
      </c>
      <c r="D9" s="11">
        <v>19853700</v>
      </c>
      <c r="E9" s="19">
        <f t="shared" si="0"/>
        <v>0</v>
      </c>
      <c r="F9" s="24">
        <f t="shared" si="1"/>
        <v>1</v>
      </c>
      <c r="G9" s="9">
        <f t="shared" si="2"/>
        <v>46325300</v>
      </c>
      <c r="H9" s="11">
        <v>46325300</v>
      </c>
      <c r="I9" s="19">
        <f t="shared" si="3"/>
        <v>0</v>
      </c>
      <c r="J9" s="24">
        <f t="shared" si="4"/>
        <v>1</v>
      </c>
      <c r="K9" s="11">
        <v>66179000</v>
      </c>
      <c r="L9" s="5">
        <f t="shared" si="5"/>
        <v>66179000</v>
      </c>
      <c r="M9" s="19">
        <f t="shared" si="6"/>
        <v>0</v>
      </c>
      <c r="N9" s="24">
        <f t="shared" si="7"/>
        <v>1</v>
      </c>
    </row>
    <row r="10" spans="1:14" ht="13.5" customHeight="1" x14ac:dyDescent="0.3">
      <c r="A10" s="6" t="s">
        <v>14</v>
      </c>
      <c r="B10" s="1" t="s">
        <v>15</v>
      </c>
      <c r="C10" s="8">
        <f>SUM(C11,C14,C18,C19,C20,C21,C24,C25,C26,C27,C30,C33,C34,C35)</f>
        <v>407518800</v>
      </c>
      <c r="D10" s="12">
        <v>407518800</v>
      </c>
      <c r="E10" s="18">
        <f t="shared" si="0"/>
        <v>0</v>
      </c>
      <c r="F10" s="20">
        <f t="shared" si="1"/>
        <v>1</v>
      </c>
      <c r="G10" s="8">
        <f t="shared" si="2"/>
        <v>950877199.99999988</v>
      </c>
      <c r="H10" s="12">
        <v>950877200</v>
      </c>
      <c r="I10" s="18">
        <f t="shared" si="3"/>
        <v>0</v>
      </c>
      <c r="J10" s="20">
        <f t="shared" si="4"/>
        <v>1.0000000000000002</v>
      </c>
      <c r="K10" s="12">
        <v>1358396000</v>
      </c>
      <c r="L10" s="4">
        <f t="shared" si="5"/>
        <v>1358396000</v>
      </c>
      <c r="M10" s="18">
        <f t="shared" si="6"/>
        <v>0</v>
      </c>
      <c r="N10" s="20">
        <f t="shared" si="7"/>
        <v>1</v>
      </c>
    </row>
    <row r="11" spans="1:14" ht="13.5" customHeight="1" x14ac:dyDescent="0.3">
      <c r="A11" s="7" t="s">
        <v>16</v>
      </c>
      <c r="B11" s="2" t="s">
        <v>17</v>
      </c>
      <c r="C11" s="9">
        <f>SUM(C12:C13)</f>
        <v>62297700</v>
      </c>
      <c r="D11" s="11">
        <v>62297700</v>
      </c>
      <c r="E11" s="19">
        <f t="shared" si="0"/>
        <v>0</v>
      </c>
      <c r="F11" s="24">
        <f t="shared" si="1"/>
        <v>1</v>
      </c>
      <c r="G11" s="9">
        <f t="shared" si="2"/>
        <v>145361300</v>
      </c>
      <c r="H11" s="11">
        <v>145361300</v>
      </c>
      <c r="I11" s="19">
        <f t="shared" si="3"/>
        <v>0</v>
      </c>
      <c r="J11" s="24">
        <f t="shared" si="4"/>
        <v>1</v>
      </c>
      <c r="K11" s="11">
        <v>207659000</v>
      </c>
      <c r="L11" s="5">
        <f t="shared" si="5"/>
        <v>207659000</v>
      </c>
      <c r="M11" s="19">
        <f t="shared" si="6"/>
        <v>0</v>
      </c>
      <c r="N11" s="24">
        <f t="shared" si="7"/>
        <v>1</v>
      </c>
    </row>
    <row r="12" spans="1:14" ht="13.5" customHeight="1" x14ac:dyDescent="0.3">
      <c r="A12" s="7" t="s">
        <v>80</v>
      </c>
      <c r="B12" s="2" t="s">
        <v>18</v>
      </c>
      <c r="C12" s="9">
        <f t="shared" si="8"/>
        <v>34693500</v>
      </c>
      <c r="D12" s="11">
        <v>34693500</v>
      </c>
      <c r="E12" s="19">
        <f t="shared" si="0"/>
        <v>0</v>
      </c>
      <c r="F12" s="24">
        <f t="shared" si="1"/>
        <v>1</v>
      </c>
      <c r="G12" s="9">
        <f t="shared" si="2"/>
        <v>80951500</v>
      </c>
      <c r="H12" s="11">
        <v>80951500</v>
      </c>
      <c r="I12" s="19">
        <f t="shared" si="3"/>
        <v>0</v>
      </c>
      <c r="J12" s="24">
        <f t="shared" si="4"/>
        <v>1</v>
      </c>
      <c r="K12" s="11">
        <v>115645000</v>
      </c>
      <c r="L12" s="5">
        <f t="shared" si="5"/>
        <v>115645000</v>
      </c>
      <c r="M12" s="19">
        <f t="shared" si="6"/>
        <v>0</v>
      </c>
      <c r="N12" s="24">
        <f t="shared" si="7"/>
        <v>1</v>
      </c>
    </row>
    <row r="13" spans="1:14" ht="13.5" customHeight="1" x14ac:dyDescent="0.3">
      <c r="A13" s="7" t="s">
        <v>81</v>
      </c>
      <c r="B13" s="2" t="s">
        <v>19</v>
      </c>
      <c r="C13" s="9">
        <f t="shared" si="8"/>
        <v>27604200</v>
      </c>
      <c r="D13" s="11">
        <v>27604200</v>
      </c>
      <c r="E13" s="19">
        <f t="shared" si="0"/>
        <v>0</v>
      </c>
      <c r="F13" s="24">
        <f t="shared" si="1"/>
        <v>1</v>
      </c>
      <c r="G13" s="9">
        <f t="shared" si="2"/>
        <v>64409799.999999993</v>
      </c>
      <c r="H13" s="11">
        <v>64409800</v>
      </c>
      <c r="I13" s="19">
        <f t="shared" si="3"/>
        <v>0</v>
      </c>
      <c r="J13" s="24">
        <f t="shared" si="4"/>
        <v>1.0000000000000002</v>
      </c>
      <c r="K13" s="11">
        <v>92014000</v>
      </c>
      <c r="L13" s="5">
        <f t="shared" si="5"/>
        <v>92014000</v>
      </c>
      <c r="M13" s="19">
        <f t="shared" si="6"/>
        <v>0</v>
      </c>
      <c r="N13" s="24">
        <f t="shared" si="7"/>
        <v>1</v>
      </c>
    </row>
    <row r="14" spans="1:14" ht="13.5" customHeight="1" x14ac:dyDescent="0.3">
      <c r="A14" s="7" t="s">
        <v>20</v>
      </c>
      <c r="B14" s="2" t="s">
        <v>21</v>
      </c>
      <c r="C14" s="9">
        <f>SUM(C15:C17)</f>
        <v>11268000</v>
      </c>
      <c r="D14" s="11">
        <v>11268000</v>
      </c>
      <c r="E14" s="19">
        <f t="shared" si="0"/>
        <v>0</v>
      </c>
      <c r="F14" s="24">
        <f t="shared" si="1"/>
        <v>1</v>
      </c>
      <c r="G14" s="9">
        <f t="shared" si="2"/>
        <v>26292000</v>
      </c>
      <c r="H14" s="11">
        <v>26292000</v>
      </c>
      <c r="I14" s="19">
        <f t="shared" si="3"/>
        <v>0</v>
      </c>
      <c r="J14" s="24">
        <f t="shared" si="4"/>
        <v>1</v>
      </c>
      <c r="K14" s="11">
        <v>37560000</v>
      </c>
      <c r="L14" s="5">
        <f t="shared" si="5"/>
        <v>37560000</v>
      </c>
      <c r="M14" s="19">
        <f t="shared" si="6"/>
        <v>0</v>
      </c>
      <c r="N14" s="24">
        <f t="shared" si="7"/>
        <v>1</v>
      </c>
    </row>
    <row r="15" spans="1:14" ht="13.5" customHeight="1" x14ac:dyDescent="0.3">
      <c r="A15" s="7" t="s">
        <v>82</v>
      </c>
      <c r="B15" s="2" t="s">
        <v>22</v>
      </c>
      <c r="C15" s="9">
        <f t="shared" si="8"/>
        <v>948000</v>
      </c>
      <c r="D15" s="11">
        <v>948000</v>
      </c>
      <c r="E15" s="19">
        <f t="shared" si="0"/>
        <v>0</v>
      </c>
      <c r="F15" s="24">
        <f t="shared" si="1"/>
        <v>1</v>
      </c>
      <c r="G15" s="9">
        <f t="shared" si="2"/>
        <v>2212000</v>
      </c>
      <c r="H15" s="11">
        <v>2212000</v>
      </c>
      <c r="I15" s="19">
        <f t="shared" si="3"/>
        <v>0</v>
      </c>
      <c r="J15" s="24">
        <f t="shared" si="4"/>
        <v>1</v>
      </c>
      <c r="K15" s="11">
        <v>3160000</v>
      </c>
      <c r="L15" s="5">
        <f t="shared" si="5"/>
        <v>3160000</v>
      </c>
      <c r="M15" s="19">
        <f t="shared" si="6"/>
        <v>0</v>
      </c>
      <c r="N15" s="24">
        <f t="shared" si="7"/>
        <v>1</v>
      </c>
    </row>
    <row r="16" spans="1:14" ht="13.5" customHeight="1" x14ac:dyDescent="0.3">
      <c r="A16" s="7" t="s">
        <v>83</v>
      </c>
      <c r="B16" s="2" t="s">
        <v>23</v>
      </c>
      <c r="C16" s="9">
        <f t="shared" si="8"/>
        <v>6720000</v>
      </c>
      <c r="D16" s="11">
        <v>6720000</v>
      </c>
      <c r="E16" s="19">
        <f t="shared" si="0"/>
        <v>0</v>
      </c>
      <c r="F16" s="24">
        <f t="shared" si="1"/>
        <v>1</v>
      </c>
      <c r="G16" s="9">
        <f t="shared" si="2"/>
        <v>15679999.999999998</v>
      </c>
      <c r="H16" s="11">
        <v>15680000</v>
      </c>
      <c r="I16" s="19">
        <f t="shared" si="3"/>
        <v>0</v>
      </c>
      <c r="J16" s="24">
        <f t="shared" si="4"/>
        <v>1.0000000000000002</v>
      </c>
      <c r="K16" s="11">
        <v>22400000</v>
      </c>
      <c r="L16" s="5">
        <f t="shared" si="5"/>
        <v>22400000</v>
      </c>
      <c r="M16" s="19">
        <f t="shared" si="6"/>
        <v>0</v>
      </c>
      <c r="N16" s="24">
        <f t="shared" si="7"/>
        <v>1</v>
      </c>
    </row>
    <row r="17" spans="1:14" ht="13.5" customHeight="1" x14ac:dyDescent="0.3">
      <c r="A17" s="7" t="s">
        <v>84</v>
      </c>
      <c r="B17" s="2" t="s">
        <v>24</v>
      </c>
      <c r="C17" s="9">
        <f t="shared" si="8"/>
        <v>3600000</v>
      </c>
      <c r="D17" s="11">
        <v>3600000</v>
      </c>
      <c r="E17" s="19">
        <f t="shared" si="0"/>
        <v>0</v>
      </c>
      <c r="F17" s="24">
        <f t="shared" si="1"/>
        <v>1</v>
      </c>
      <c r="G17" s="9">
        <f t="shared" si="2"/>
        <v>8400000</v>
      </c>
      <c r="H17" s="11">
        <v>8400000</v>
      </c>
      <c r="I17" s="19">
        <f t="shared" si="3"/>
        <v>0</v>
      </c>
      <c r="J17" s="24">
        <f t="shared" si="4"/>
        <v>1</v>
      </c>
      <c r="K17" s="11">
        <v>12000000</v>
      </c>
      <c r="L17" s="5">
        <f t="shared" si="5"/>
        <v>12000000</v>
      </c>
      <c r="M17" s="19">
        <f t="shared" si="6"/>
        <v>0</v>
      </c>
      <c r="N17" s="24">
        <f t="shared" si="7"/>
        <v>1</v>
      </c>
    </row>
    <row r="18" spans="1:14" ht="13.5" customHeight="1" x14ac:dyDescent="0.3">
      <c r="A18" s="7" t="s">
        <v>25</v>
      </c>
      <c r="B18" s="2" t="s">
        <v>26</v>
      </c>
      <c r="C18" s="9">
        <f t="shared" si="8"/>
        <v>8119200</v>
      </c>
      <c r="D18" s="11">
        <v>8119200</v>
      </c>
      <c r="E18" s="19">
        <f t="shared" si="0"/>
        <v>0</v>
      </c>
      <c r="F18" s="24">
        <f t="shared" si="1"/>
        <v>1</v>
      </c>
      <c r="G18" s="9">
        <f t="shared" si="2"/>
        <v>18944800</v>
      </c>
      <c r="H18" s="11">
        <v>18944800</v>
      </c>
      <c r="I18" s="19">
        <f t="shared" si="3"/>
        <v>0</v>
      </c>
      <c r="J18" s="24">
        <f t="shared" si="4"/>
        <v>1</v>
      </c>
      <c r="K18" s="11">
        <v>27064000</v>
      </c>
      <c r="L18" s="5">
        <f t="shared" si="5"/>
        <v>27064000</v>
      </c>
      <c r="M18" s="19">
        <f t="shared" si="6"/>
        <v>0</v>
      </c>
      <c r="N18" s="24">
        <f t="shared" si="7"/>
        <v>1</v>
      </c>
    </row>
    <row r="19" spans="1:14" ht="13.5" customHeight="1" x14ac:dyDescent="0.3">
      <c r="A19" s="7" t="s">
        <v>27</v>
      </c>
      <c r="B19" s="2" t="s">
        <v>28</v>
      </c>
      <c r="C19" s="9"/>
      <c r="D19" s="11"/>
      <c r="E19" s="19">
        <f t="shared" si="0"/>
        <v>0</v>
      </c>
      <c r="F19" s="24"/>
      <c r="G19" s="9"/>
      <c r="H19" s="11"/>
      <c r="I19" s="19">
        <f t="shared" si="3"/>
        <v>0</v>
      </c>
      <c r="J19" s="24"/>
      <c r="K19" s="11"/>
      <c r="L19" s="5">
        <f t="shared" si="5"/>
        <v>0</v>
      </c>
      <c r="M19" s="19">
        <f t="shared" si="6"/>
        <v>0</v>
      </c>
      <c r="N19" s="24"/>
    </row>
    <row r="20" spans="1:14" ht="13.5" customHeight="1" x14ac:dyDescent="0.3">
      <c r="A20" s="7" t="s">
        <v>29</v>
      </c>
      <c r="B20" s="2" t="s">
        <v>30</v>
      </c>
      <c r="C20" s="9">
        <f t="shared" si="8"/>
        <v>4950000</v>
      </c>
      <c r="D20" s="11">
        <v>4950000</v>
      </c>
      <c r="E20" s="19">
        <f t="shared" si="0"/>
        <v>0</v>
      </c>
      <c r="F20" s="24">
        <f t="shared" si="1"/>
        <v>1</v>
      </c>
      <c r="G20" s="9">
        <f t="shared" si="2"/>
        <v>11550000</v>
      </c>
      <c r="H20" s="11">
        <v>11550000</v>
      </c>
      <c r="I20" s="19">
        <f t="shared" si="3"/>
        <v>0</v>
      </c>
      <c r="J20" s="24">
        <f t="shared" si="4"/>
        <v>1</v>
      </c>
      <c r="K20" s="11">
        <v>16500000</v>
      </c>
      <c r="L20" s="5">
        <f t="shared" si="5"/>
        <v>16500000</v>
      </c>
      <c r="M20" s="19">
        <f t="shared" si="6"/>
        <v>0</v>
      </c>
      <c r="N20" s="24">
        <f t="shared" si="7"/>
        <v>1</v>
      </c>
    </row>
    <row r="21" spans="1:14" ht="13.5" customHeight="1" x14ac:dyDescent="0.3">
      <c r="A21" s="7" t="s">
        <v>31</v>
      </c>
      <c r="B21" s="2" t="s">
        <v>32</v>
      </c>
      <c r="C21" s="9">
        <f>SUM(C22:C23)</f>
        <v>137293500</v>
      </c>
      <c r="D21" s="11">
        <v>137293500</v>
      </c>
      <c r="E21" s="19">
        <f t="shared" si="0"/>
        <v>0</v>
      </c>
      <c r="F21" s="24">
        <f t="shared" si="1"/>
        <v>1</v>
      </c>
      <c r="G21" s="9">
        <f t="shared" si="2"/>
        <v>320351500</v>
      </c>
      <c r="H21" s="11">
        <v>320351500</v>
      </c>
      <c r="I21" s="19">
        <f t="shared" si="3"/>
        <v>0</v>
      </c>
      <c r="J21" s="24">
        <f t="shared" si="4"/>
        <v>1</v>
      </c>
      <c r="K21" s="11">
        <v>457645000</v>
      </c>
      <c r="L21" s="5">
        <f t="shared" si="5"/>
        <v>457645000</v>
      </c>
      <c r="M21" s="19">
        <f t="shared" si="6"/>
        <v>0</v>
      </c>
      <c r="N21" s="24">
        <f t="shared" si="7"/>
        <v>1</v>
      </c>
    </row>
    <row r="22" spans="1:14" ht="13.5" customHeight="1" x14ac:dyDescent="0.3">
      <c r="A22" s="7" t="s">
        <v>85</v>
      </c>
      <c r="B22" s="2" t="s">
        <v>33</v>
      </c>
      <c r="C22" s="9">
        <f t="shared" si="8"/>
        <v>49853100</v>
      </c>
      <c r="D22" s="11">
        <v>49853100</v>
      </c>
      <c r="E22" s="19">
        <f t="shared" si="0"/>
        <v>0</v>
      </c>
      <c r="F22" s="24">
        <f t="shared" si="1"/>
        <v>1</v>
      </c>
      <c r="G22" s="9">
        <f t="shared" si="2"/>
        <v>116323900</v>
      </c>
      <c r="H22" s="11">
        <v>116323900</v>
      </c>
      <c r="I22" s="19">
        <f t="shared" si="3"/>
        <v>0</v>
      </c>
      <c r="J22" s="24">
        <f t="shared" si="4"/>
        <v>1</v>
      </c>
      <c r="K22" s="11">
        <v>166177000</v>
      </c>
      <c r="L22" s="5">
        <f t="shared" si="5"/>
        <v>166177000</v>
      </c>
      <c r="M22" s="19">
        <f t="shared" si="6"/>
        <v>0</v>
      </c>
      <c r="N22" s="24">
        <f t="shared" si="7"/>
        <v>1</v>
      </c>
    </row>
    <row r="23" spans="1:14" ht="13.5" customHeight="1" x14ac:dyDescent="0.3">
      <c r="A23" s="7" t="s">
        <v>86</v>
      </c>
      <c r="B23" s="2" t="s">
        <v>34</v>
      </c>
      <c r="C23" s="9">
        <f t="shared" si="8"/>
        <v>87440400</v>
      </c>
      <c r="D23" s="11">
        <v>87440400</v>
      </c>
      <c r="E23" s="19">
        <f t="shared" si="0"/>
        <v>0</v>
      </c>
      <c r="F23" s="24">
        <f t="shared" si="1"/>
        <v>1</v>
      </c>
      <c r="G23" s="9">
        <f t="shared" si="2"/>
        <v>204027600</v>
      </c>
      <c r="H23" s="11">
        <v>204027600</v>
      </c>
      <c r="I23" s="19">
        <f t="shared" si="3"/>
        <v>0</v>
      </c>
      <c r="J23" s="24">
        <f t="shared" si="4"/>
        <v>1</v>
      </c>
      <c r="K23" s="11">
        <v>291468000</v>
      </c>
      <c r="L23" s="5">
        <f t="shared" si="5"/>
        <v>291468000</v>
      </c>
      <c r="M23" s="19">
        <f t="shared" si="6"/>
        <v>0</v>
      </c>
      <c r="N23" s="24">
        <f t="shared" si="7"/>
        <v>1</v>
      </c>
    </row>
    <row r="24" spans="1:14" ht="13.5" customHeight="1" x14ac:dyDescent="0.3">
      <c r="A24" s="7" t="s">
        <v>35</v>
      </c>
      <c r="B24" s="2" t="s">
        <v>36</v>
      </c>
      <c r="C24" s="9">
        <f t="shared" si="8"/>
        <v>7488000</v>
      </c>
      <c r="D24" s="11">
        <v>7488000</v>
      </c>
      <c r="E24" s="19">
        <f t="shared" si="0"/>
        <v>0</v>
      </c>
      <c r="F24" s="24">
        <f t="shared" si="1"/>
        <v>1</v>
      </c>
      <c r="G24" s="9">
        <f t="shared" si="2"/>
        <v>17472000</v>
      </c>
      <c r="H24" s="11">
        <v>17472000</v>
      </c>
      <c r="I24" s="19">
        <f t="shared" si="3"/>
        <v>0</v>
      </c>
      <c r="J24" s="24">
        <f t="shared" si="4"/>
        <v>1</v>
      </c>
      <c r="K24" s="11">
        <v>24960000</v>
      </c>
      <c r="L24" s="5">
        <f t="shared" si="5"/>
        <v>24960000</v>
      </c>
      <c r="M24" s="19">
        <f t="shared" si="6"/>
        <v>0</v>
      </c>
      <c r="N24" s="24">
        <f t="shared" si="7"/>
        <v>1</v>
      </c>
    </row>
    <row r="25" spans="1:14" ht="13.5" customHeight="1" x14ac:dyDescent="0.3">
      <c r="A25" s="7" t="s">
        <v>37</v>
      </c>
      <c r="B25" s="2" t="s">
        <v>38</v>
      </c>
      <c r="C25" s="9">
        <f t="shared" si="8"/>
        <v>29964300</v>
      </c>
      <c r="D25" s="11">
        <v>29964300</v>
      </c>
      <c r="E25" s="19">
        <f t="shared" si="0"/>
        <v>0</v>
      </c>
      <c r="F25" s="24">
        <f t="shared" si="1"/>
        <v>1</v>
      </c>
      <c r="G25" s="9">
        <f t="shared" si="2"/>
        <v>69916700</v>
      </c>
      <c r="H25" s="11">
        <v>69916700</v>
      </c>
      <c r="I25" s="19">
        <f t="shared" si="3"/>
        <v>0</v>
      </c>
      <c r="J25" s="24">
        <f t="shared" si="4"/>
        <v>1</v>
      </c>
      <c r="K25" s="11">
        <v>99881000</v>
      </c>
      <c r="L25" s="5">
        <f t="shared" si="5"/>
        <v>99881000</v>
      </c>
      <c r="M25" s="19">
        <f t="shared" si="6"/>
        <v>0</v>
      </c>
      <c r="N25" s="24">
        <f t="shared" si="7"/>
        <v>1</v>
      </c>
    </row>
    <row r="26" spans="1:14" ht="13.5" customHeight="1" x14ac:dyDescent="0.3">
      <c r="A26" s="7" t="s">
        <v>39</v>
      </c>
      <c r="B26" s="2" t="s">
        <v>40</v>
      </c>
      <c r="C26" s="9"/>
      <c r="D26" s="11"/>
      <c r="E26" s="19">
        <f t="shared" si="0"/>
        <v>0</v>
      </c>
      <c r="F26" s="24"/>
      <c r="G26" s="9"/>
      <c r="H26" s="11"/>
      <c r="I26" s="19">
        <f t="shared" si="3"/>
        <v>0</v>
      </c>
      <c r="J26" s="24"/>
      <c r="K26" s="11"/>
      <c r="L26" s="5">
        <f t="shared" si="5"/>
        <v>0</v>
      </c>
      <c r="M26" s="19">
        <f t="shared" si="6"/>
        <v>0</v>
      </c>
      <c r="N26" s="24"/>
    </row>
    <row r="27" spans="1:14" ht="13.5" customHeight="1" x14ac:dyDescent="0.3">
      <c r="A27" s="7" t="s">
        <v>41</v>
      </c>
      <c r="B27" s="2" t="s">
        <v>42</v>
      </c>
      <c r="C27" s="9">
        <f>SUM(C28:C29)</f>
        <v>11130000</v>
      </c>
      <c r="D27" s="11">
        <v>11130000</v>
      </c>
      <c r="E27" s="19">
        <f t="shared" si="0"/>
        <v>0</v>
      </c>
      <c r="F27" s="24">
        <f t="shared" si="1"/>
        <v>1</v>
      </c>
      <c r="G27" s="9">
        <f t="shared" si="2"/>
        <v>25970000</v>
      </c>
      <c r="H27" s="11">
        <v>25970000</v>
      </c>
      <c r="I27" s="19">
        <f t="shared" si="3"/>
        <v>0</v>
      </c>
      <c r="J27" s="24">
        <f t="shared" si="4"/>
        <v>1</v>
      </c>
      <c r="K27" s="11">
        <v>37100000</v>
      </c>
      <c r="L27" s="5">
        <f t="shared" si="5"/>
        <v>37100000</v>
      </c>
      <c r="M27" s="19">
        <f t="shared" si="6"/>
        <v>0</v>
      </c>
      <c r="N27" s="24">
        <f t="shared" si="7"/>
        <v>1</v>
      </c>
    </row>
    <row r="28" spans="1:14" ht="13.5" customHeight="1" x14ac:dyDescent="0.3">
      <c r="A28" s="7" t="s">
        <v>87</v>
      </c>
      <c r="B28" s="2" t="s">
        <v>43</v>
      </c>
      <c r="C28" s="9">
        <f t="shared" si="8"/>
        <v>6750000</v>
      </c>
      <c r="D28" s="11">
        <v>6750000</v>
      </c>
      <c r="E28" s="19">
        <f t="shared" si="0"/>
        <v>0</v>
      </c>
      <c r="F28" s="24">
        <f t="shared" si="1"/>
        <v>1</v>
      </c>
      <c r="G28" s="9">
        <f t="shared" si="2"/>
        <v>15749999.999999998</v>
      </c>
      <c r="H28" s="11">
        <v>15750000</v>
      </c>
      <c r="I28" s="19">
        <f t="shared" si="3"/>
        <v>0</v>
      </c>
      <c r="J28" s="24">
        <f t="shared" si="4"/>
        <v>1.0000000000000002</v>
      </c>
      <c r="K28" s="11">
        <v>22500000</v>
      </c>
      <c r="L28" s="5">
        <f t="shared" si="5"/>
        <v>22500000</v>
      </c>
      <c r="M28" s="19">
        <f t="shared" si="6"/>
        <v>0</v>
      </c>
      <c r="N28" s="24">
        <f t="shared" si="7"/>
        <v>1</v>
      </c>
    </row>
    <row r="29" spans="1:14" ht="13.5" customHeight="1" x14ac:dyDescent="0.3">
      <c r="A29" s="7" t="s">
        <v>88</v>
      </c>
      <c r="B29" s="2" t="s">
        <v>44</v>
      </c>
      <c r="C29" s="9">
        <f t="shared" si="8"/>
        <v>4380000</v>
      </c>
      <c r="D29" s="11">
        <v>4380000</v>
      </c>
      <c r="E29" s="19">
        <f t="shared" si="0"/>
        <v>0</v>
      </c>
      <c r="F29" s="24">
        <f t="shared" si="1"/>
        <v>1</v>
      </c>
      <c r="G29" s="9">
        <f t="shared" si="2"/>
        <v>10220000</v>
      </c>
      <c r="H29" s="11">
        <v>10220000</v>
      </c>
      <c r="I29" s="19">
        <f t="shared" si="3"/>
        <v>0</v>
      </c>
      <c r="J29" s="24">
        <f t="shared" si="4"/>
        <v>1</v>
      </c>
      <c r="K29" s="11">
        <v>14600000</v>
      </c>
      <c r="L29" s="5">
        <f t="shared" si="5"/>
        <v>14600000</v>
      </c>
      <c r="M29" s="19">
        <f t="shared" si="6"/>
        <v>0</v>
      </c>
      <c r="N29" s="24">
        <f t="shared" si="7"/>
        <v>1</v>
      </c>
    </row>
    <row r="30" spans="1:14" ht="13.5" customHeight="1" x14ac:dyDescent="0.3">
      <c r="A30" s="7" t="s">
        <v>45</v>
      </c>
      <c r="B30" s="2" t="s">
        <v>46</v>
      </c>
      <c r="C30" s="9">
        <f>SUM(C31:C32)</f>
        <v>4626000</v>
      </c>
      <c r="D30" s="11">
        <v>4626000</v>
      </c>
      <c r="E30" s="19">
        <f t="shared" si="0"/>
        <v>0</v>
      </c>
      <c r="F30" s="24">
        <f t="shared" si="1"/>
        <v>1</v>
      </c>
      <c r="G30" s="9">
        <f t="shared" si="2"/>
        <v>10794000</v>
      </c>
      <c r="H30" s="11">
        <v>10794000</v>
      </c>
      <c r="I30" s="19">
        <f t="shared" si="3"/>
        <v>0</v>
      </c>
      <c r="J30" s="24">
        <f t="shared" si="4"/>
        <v>1</v>
      </c>
      <c r="K30" s="11">
        <v>15420000</v>
      </c>
      <c r="L30" s="5">
        <f t="shared" si="5"/>
        <v>15420000</v>
      </c>
      <c r="M30" s="19">
        <f t="shared" si="6"/>
        <v>0</v>
      </c>
      <c r="N30" s="24">
        <f t="shared" si="7"/>
        <v>1</v>
      </c>
    </row>
    <row r="31" spans="1:14" ht="13.5" customHeight="1" x14ac:dyDescent="0.3">
      <c r="A31" s="7" t="s">
        <v>89</v>
      </c>
      <c r="B31" s="2" t="s">
        <v>47</v>
      </c>
      <c r="C31" s="9">
        <f t="shared" si="8"/>
        <v>2196000</v>
      </c>
      <c r="D31" s="11">
        <v>2196000</v>
      </c>
      <c r="E31" s="19">
        <f t="shared" si="0"/>
        <v>0</v>
      </c>
      <c r="F31" s="24">
        <f t="shared" si="1"/>
        <v>1</v>
      </c>
      <c r="G31" s="9">
        <f t="shared" si="2"/>
        <v>5124000</v>
      </c>
      <c r="H31" s="11">
        <v>5124000</v>
      </c>
      <c r="I31" s="19">
        <f t="shared" si="3"/>
        <v>0</v>
      </c>
      <c r="J31" s="24">
        <f t="shared" si="4"/>
        <v>1</v>
      </c>
      <c r="K31" s="11">
        <v>7320000</v>
      </c>
      <c r="L31" s="5">
        <f t="shared" si="5"/>
        <v>7320000</v>
      </c>
      <c r="M31" s="19">
        <f t="shared" si="6"/>
        <v>0</v>
      </c>
      <c r="N31" s="24">
        <f t="shared" si="7"/>
        <v>1</v>
      </c>
    </row>
    <row r="32" spans="1:14" ht="13.5" customHeight="1" x14ac:dyDescent="0.3">
      <c r="A32" s="7" t="s">
        <v>90</v>
      </c>
      <c r="B32" s="2" t="s">
        <v>48</v>
      </c>
      <c r="C32" s="9">
        <f t="shared" si="8"/>
        <v>2430000</v>
      </c>
      <c r="D32" s="11">
        <v>2430000</v>
      </c>
      <c r="E32" s="19">
        <f t="shared" si="0"/>
        <v>0</v>
      </c>
      <c r="F32" s="24">
        <f t="shared" si="1"/>
        <v>1</v>
      </c>
      <c r="G32" s="9">
        <f t="shared" si="2"/>
        <v>5670000</v>
      </c>
      <c r="H32" s="11">
        <v>5670000</v>
      </c>
      <c r="I32" s="19">
        <f t="shared" si="3"/>
        <v>0</v>
      </c>
      <c r="J32" s="24">
        <f t="shared" si="4"/>
        <v>1</v>
      </c>
      <c r="K32" s="11">
        <v>8100000</v>
      </c>
      <c r="L32" s="5">
        <f t="shared" si="5"/>
        <v>8100000</v>
      </c>
      <c r="M32" s="19">
        <f t="shared" si="6"/>
        <v>0</v>
      </c>
      <c r="N32" s="24">
        <f t="shared" si="7"/>
        <v>1</v>
      </c>
    </row>
    <row r="33" spans="1:14" ht="13.5" customHeight="1" x14ac:dyDescent="0.3">
      <c r="A33" s="7" t="s">
        <v>49</v>
      </c>
      <c r="B33" s="2" t="s">
        <v>50</v>
      </c>
      <c r="C33" s="9">
        <f t="shared" si="8"/>
        <v>65220000</v>
      </c>
      <c r="D33" s="11">
        <v>65220000</v>
      </c>
      <c r="E33" s="19">
        <f t="shared" si="0"/>
        <v>0</v>
      </c>
      <c r="F33" s="24">
        <f t="shared" si="1"/>
        <v>1</v>
      </c>
      <c r="G33" s="9">
        <f t="shared" si="2"/>
        <v>152180000</v>
      </c>
      <c r="H33" s="11">
        <v>152180000</v>
      </c>
      <c r="I33" s="19">
        <f t="shared" si="3"/>
        <v>0</v>
      </c>
      <c r="J33" s="24">
        <f t="shared" si="4"/>
        <v>1</v>
      </c>
      <c r="K33" s="11">
        <v>217400000</v>
      </c>
      <c r="L33" s="5">
        <f t="shared" si="5"/>
        <v>217400000</v>
      </c>
      <c r="M33" s="19">
        <f t="shared" si="6"/>
        <v>0</v>
      </c>
      <c r="N33" s="24">
        <f t="shared" si="7"/>
        <v>1</v>
      </c>
    </row>
    <row r="34" spans="1:14" ht="13.5" customHeight="1" x14ac:dyDescent="0.3">
      <c r="A34" s="7" t="s">
        <v>51</v>
      </c>
      <c r="B34" s="2" t="s">
        <v>52</v>
      </c>
      <c r="C34" s="9">
        <f t="shared" si="8"/>
        <v>65162100</v>
      </c>
      <c r="D34" s="11">
        <v>65162100</v>
      </c>
      <c r="E34" s="19">
        <f t="shared" si="0"/>
        <v>0</v>
      </c>
      <c r="F34" s="24">
        <f t="shared" si="1"/>
        <v>1</v>
      </c>
      <c r="G34" s="9">
        <f t="shared" si="2"/>
        <v>152044900</v>
      </c>
      <c r="H34" s="11">
        <v>152044900</v>
      </c>
      <c r="I34" s="19">
        <f t="shared" si="3"/>
        <v>0</v>
      </c>
      <c r="J34" s="24">
        <f t="shared" si="4"/>
        <v>1</v>
      </c>
      <c r="K34" s="11">
        <v>217207000</v>
      </c>
      <c r="L34" s="5">
        <f t="shared" si="5"/>
        <v>217207000</v>
      </c>
      <c r="M34" s="19">
        <f t="shared" si="6"/>
        <v>0</v>
      </c>
      <c r="N34" s="24">
        <f t="shared" si="7"/>
        <v>1</v>
      </c>
    </row>
    <row r="35" spans="1:14" ht="13.5" customHeight="1" x14ac:dyDescent="0.3">
      <c r="A35" s="7" t="s">
        <v>53</v>
      </c>
      <c r="B35" s="2" t="s">
        <v>54</v>
      </c>
      <c r="C35" s="9"/>
      <c r="D35" s="11"/>
      <c r="E35" s="19">
        <f t="shared" si="0"/>
        <v>0</v>
      </c>
      <c r="F35" s="24"/>
      <c r="G35" s="9"/>
      <c r="H35" s="11"/>
      <c r="I35" s="19">
        <f t="shared" si="3"/>
        <v>0</v>
      </c>
      <c r="J35" s="24"/>
      <c r="K35" s="11"/>
      <c r="L35" s="5">
        <f t="shared" si="5"/>
        <v>0</v>
      </c>
      <c r="M35" s="19">
        <f t="shared" si="6"/>
        <v>0</v>
      </c>
      <c r="N35" s="24"/>
    </row>
    <row r="36" spans="1:14" ht="13.5" customHeight="1" x14ac:dyDescent="0.3">
      <c r="A36" s="6">
        <v>300</v>
      </c>
      <c r="B36" s="1" t="s">
        <v>91</v>
      </c>
      <c r="C36" s="8">
        <f>SUM(C37,C40,C41,C42)</f>
        <v>59358600</v>
      </c>
      <c r="D36" s="10">
        <v>59358600</v>
      </c>
      <c r="E36" s="18"/>
      <c r="F36" s="20">
        <f t="shared" si="1"/>
        <v>1</v>
      </c>
      <c r="G36" s="8">
        <f>+K36*0.7</f>
        <v>138503400</v>
      </c>
      <c r="H36" s="10">
        <v>138503400</v>
      </c>
      <c r="I36" s="18"/>
      <c r="J36" s="20">
        <f t="shared" si="4"/>
        <v>1</v>
      </c>
      <c r="K36" s="12">
        <v>197862000</v>
      </c>
      <c r="L36" s="4">
        <f t="shared" si="5"/>
        <v>197862000</v>
      </c>
      <c r="M36" s="18"/>
      <c r="N36" s="20">
        <f t="shared" si="7"/>
        <v>1</v>
      </c>
    </row>
    <row r="37" spans="1:14" ht="13.5" customHeight="1" x14ac:dyDescent="0.3">
      <c r="A37" s="7">
        <v>301</v>
      </c>
      <c r="B37" s="2" t="s">
        <v>55</v>
      </c>
      <c r="C37" s="9">
        <f>SUM(C38:C39)</f>
        <v>51558600</v>
      </c>
      <c r="D37" s="11">
        <v>51558600</v>
      </c>
      <c r="E37" s="19">
        <f t="shared" si="0"/>
        <v>0</v>
      </c>
      <c r="F37" s="24">
        <f t="shared" si="1"/>
        <v>1</v>
      </c>
      <c r="G37" s="9">
        <f t="shared" si="2"/>
        <v>120303399.99999999</v>
      </c>
      <c r="H37" s="11">
        <v>120303400</v>
      </c>
      <c r="I37" s="19">
        <f t="shared" si="3"/>
        <v>0</v>
      </c>
      <c r="J37" s="24">
        <f t="shared" si="4"/>
        <v>1.0000000000000002</v>
      </c>
      <c r="K37" s="11">
        <v>171862000</v>
      </c>
      <c r="L37" s="5">
        <f t="shared" si="5"/>
        <v>171862000</v>
      </c>
      <c r="M37" s="19">
        <f t="shared" si="6"/>
        <v>0</v>
      </c>
      <c r="N37" s="24">
        <f t="shared" si="7"/>
        <v>1</v>
      </c>
    </row>
    <row r="38" spans="1:14" ht="13.5" customHeight="1" x14ac:dyDescent="0.3">
      <c r="A38" s="7" t="s">
        <v>92</v>
      </c>
      <c r="B38" s="2" t="s">
        <v>56</v>
      </c>
      <c r="C38" s="9">
        <f t="shared" si="8"/>
        <v>51288600</v>
      </c>
      <c r="D38" s="11">
        <v>51288600</v>
      </c>
      <c r="E38" s="19">
        <f t="shared" si="0"/>
        <v>0</v>
      </c>
      <c r="F38" s="24">
        <f t="shared" si="1"/>
        <v>1</v>
      </c>
      <c r="G38" s="9">
        <f t="shared" si="2"/>
        <v>119673399.99999999</v>
      </c>
      <c r="H38" s="11">
        <v>119673400</v>
      </c>
      <c r="I38" s="19">
        <f t="shared" si="3"/>
        <v>0</v>
      </c>
      <c r="J38" s="24">
        <f t="shared" si="4"/>
        <v>1.0000000000000002</v>
      </c>
      <c r="K38" s="11">
        <v>170962000</v>
      </c>
      <c r="L38" s="5">
        <f t="shared" si="5"/>
        <v>170962000</v>
      </c>
      <c r="M38" s="19">
        <f t="shared" si="6"/>
        <v>0</v>
      </c>
      <c r="N38" s="24">
        <f t="shared" si="7"/>
        <v>1</v>
      </c>
    </row>
    <row r="39" spans="1:14" ht="13.5" customHeight="1" x14ac:dyDescent="0.3">
      <c r="A39" s="7" t="s">
        <v>93</v>
      </c>
      <c r="B39" s="2" t="s">
        <v>57</v>
      </c>
      <c r="C39" s="9">
        <f t="shared" si="8"/>
        <v>270000</v>
      </c>
      <c r="D39" s="11">
        <v>270000</v>
      </c>
      <c r="E39" s="19">
        <f t="shared" si="0"/>
        <v>0</v>
      </c>
      <c r="F39" s="24">
        <f t="shared" si="1"/>
        <v>1</v>
      </c>
      <c r="G39" s="9">
        <f t="shared" si="2"/>
        <v>630000</v>
      </c>
      <c r="H39" s="11">
        <v>630000</v>
      </c>
      <c r="I39" s="19">
        <f t="shared" si="3"/>
        <v>0</v>
      </c>
      <c r="J39" s="24">
        <f t="shared" si="4"/>
        <v>1</v>
      </c>
      <c r="K39" s="11">
        <v>900000</v>
      </c>
      <c r="L39" s="5">
        <f t="shared" si="5"/>
        <v>900000</v>
      </c>
      <c r="M39" s="19">
        <f t="shared" si="6"/>
        <v>0</v>
      </c>
      <c r="N39" s="24">
        <f t="shared" si="7"/>
        <v>1</v>
      </c>
    </row>
    <row r="40" spans="1:14" ht="13.5" customHeight="1" x14ac:dyDescent="0.3">
      <c r="A40" s="7">
        <v>303</v>
      </c>
      <c r="B40" s="2" t="s">
        <v>58</v>
      </c>
      <c r="C40" s="9">
        <f t="shared" si="8"/>
        <v>2880000</v>
      </c>
      <c r="D40" s="11">
        <v>2880000</v>
      </c>
      <c r="E40" s="19">
        <f t="shared" si="0"/>
        <v>0</v>
      </c>
      <c r="F40" s="24">
        <f t="shared" si="1"/>
        <v>1</v>
      </c>
      <c r="G40" s="9">
        <f t="shared" si="2"/>
        <v>6720000</v>
      </c>
      <c r="H40" s="11">
        <v>6720000</v>
      </c>
      <c r="I40" s="19">
        <f t="shared" si="3"/>
        <v>0</v>
      </c>
      <c r="J40" s="24">
        <f t="shared" si="4"/>
        <v>1</v>
      </c>
      <c r="K40" s="11">
        <v>9600000</v>
      </c>
      <c r="L40" s="5">
        <f t="shared" si="5"/>
        <v>9600000</v>
      </c>
      <c r="M40" s="19">
        <f t="shared" si="6"/>
        <v>0</v>
      </c>
      <c r="N40" s="24">
        <f t="shared" si="7"/>
        <v>1</v>
      </c>
    </row>
    <row r="41" spans="1:14" ht="13.5" customHeight="1" x14ac:dyDescent="0.3">
      <c r="A41" s="7">
        <v>306</v>
      </c>
      <c r="B41" s="2" t="s">
        <v>59</v>
      </c>
      <c r="C41" s="9">
        <f t="shared" si="8"/>
        <v>4740000</v>
      </c>
      <c r="D41" s="11">
        <v>4740000</v>
      </c>
      <c r="E41" s="19">
        <f t="shared" si="0"/>
        <v>0</v>
      </c>
      <c r="F41" s="24">
        <f t="shared" si="1"/>
        <v>1</v>
      </c>
      <c r="G41" s="9">
        <f t="shared" si="2"/>
        <v>11060000</v>
      </c>
      <c r="H41" s="11">
        <v>11060000</v>
      </c>
      <c r="I41" s="19">
        <f t="shared" si="3"/>
        <v>0</v>
      </c>
      <c r="J41" s="24">
        <f t="shared" si="4"/>
        <v>1</v>
      </c>
      <c r="K41" s="11">
        <v>15800000</v>
      </c>
      <c r="L41" s="5">
        <f t="shared" si="5"/>
        <v>15800000</v>
      </c>
      <c r="M41" s="19">
        <f t="shared" si="6"/>
        <v>0</v>
      </c>
      <c r="N41" s="24">
        <f t="shared" si="7"/>
        <v>1</v>
      </c>
    </row>
    <row r="42" spans="1:14" ht="12.75" customHeight="1" x14ac:dyDescent="0.3">
      <c r="A42" s="7">
        <v>319</v>
      </c>
      <c r="B42" s="2" t="s">
        <v>60</v>
      </c>
      <c r="C42" s="9">
        <f t="shared" si="8"/>
        <v>180000</v>
      </c>
      <c r="D42" s="11">
        <v>180000</v>
      </c>
      <c r="E42" s="19">
        <f t="shared" si="0"/>
        <v>0</v>
      </c>
      <c r="F42" s="24">
        <f t="shared" si="1"/>
        <v>1</v>
      </c>
      <c r="G42" s="9">
        <f t="shared" si="2"/>
        <v>420000</v>
      </c>
      <c r="H42" s="11">
        <v>420000</v>
      </c>
      <c r="I42" s="19">
        <f t="shared" si="3"/>
        <v>0</v>
      </c>
      <c r="J42" s="24">
        <f t="shared" si="4"/>
        <v>1</v>
      </c>
      <c r="K42" s="11">
        <v>600000</v>
      </c>
      <c r="L42" s="5">
        <f t="shared" si="5"/>
        <v>600000</v>
      </c>
      <c r="M42" s="19">
        <f t="shared" si="6"/>
        <v>0</v>
      </c>
      <c r="N42" s="24">
        <f t="shared" si="7"/>
        <v>1</v>
      </c>
    </row>
    <row r="43" spans="1:14" ht="13.5" customHeight="1" x14ac:dyDescent="0.3">
      <c r="A43" s="6" t="s">
        <v>61</v>
      </c>
      <c r="B43" s="1" t="s">
        <v>62</v>
      </c>
      <c r="C43" s="8">
        <f t="shared" si="8"/>
        <v>1500000</v>
      </c>
      <c r="D43" s="12">
        <v>1500000</v>
      </c>
      <c r="E43" s="18">
        <f t="shared" si="0"/>
        <v>0</v>
      </c>
      <c r="F43" s="20">
        <f t="shared" si="1"/>
        <v>1</v>
      </c>
      <c r="G43" s="8">
        <f t="shared" si="2"/>
        <v>3500000</v>
      </c>
      <c r="H43" s="12">
        <v>3500000</v>
      </c>
      <c r="I43" s="18">
        <f t="shared" si="3"/>
        <v>0</v>
      </c>
      <c r="J43" s="20">
        <f t="shared" si="4"/>
        <v>1</v>
      </c>
      <c r="K43" s="12">
        <v>5000000</v>
      </c>
      <c r="L43" s="4">
        <f t="shared" si="5"/>
        <v>5000000</v>
      </c>
      <c r="M43" s="18">
        <f t="shared" si="6"/>
        <v>0</v>
      </c>
      <c r="N43" s="20">
        <f t="shared" si="7"/>
        <v>1</v>
      </c>
    </row>
    <row r="44" spans="1:14" s="13" customFormat="1" ht="13.5" customHeight="1" x14ac:dyDescent="0.3">
      <c r="A44" s="51" t="s">
        <v>63</v>
      </c>
      <c r="B44" s="52"/>
      <c r="C44" s="14">
        <f>+C43+C10+C4+C36</f>
        <v>903900000</v>
      </c>
      <c r="D44" s="15">
        <f t="shared" ref="D44:E44" si="9">+D43+D10+D4+D36</f>
        <v>903900000</v>
      </c>
      <c r="E44" s="15">
        <f t="shared" si="9"/>
        <v>0</v>
      </c>
      <c r="F44" s="25">
        <f t="shared" ref="F44" si="10">+D44/C44</f>
        <v>1</v>
      </c>
      <c r="G44" s="14">
        <f>+G43+G10+G4+G36</f>
        <v>2109099999.9999998</v>
      </c>
      <c r="H44" s="15">
        <f t="shared" ref="H44" si="11">+H43+H10+H4+H36</f>
        <v>2109100000</v>
      </c>
      <c r="I44" s="15">
        <f t="shared" ref="I44" si="12">+I43+I10+I4+I36</f>
        <v>0</v>
      </c>
      <c r="J44" s="25">
        <f t="shared" si="4"/>
        <v>1.0000000000000002</v>
      </c>
      <c r="K44" s="14">
        <f>+K43+K10+K4+K36</f>
        <v>3013000000</v>
      </c>
      <c r="L44" s="15">
        <f>+L43+L10+L4+L36</f>
        <v>3013000000</v>
      </c>
      <c r="M44" s="15">
        <f t="shared" ref="M44" si="13">+M43+M10+M4+M36</f>
        <v>0</v>
      </c>
      <c r="N44" s="25">
        <f t="shared" si="7"/>
        <v>1</v>
      </c>
    </row>
  </sheetData>
  <mergeCells count="7">
    <mergeCell ref="A44:B44"/>
    <mergeCell ref="A1:B1"/>
    <mergeCell ref="C1:N1"/>
    <mergeCell ref="A2:B2"/>
    <mergeCell ref="C2:F2"/>
    <mergeCell ref="G2:J2"/>
    <mergeCell ref="K2:N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2024년 사업장별</vt:lpstr>
      <vt:lpstr>본부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2019-01-02T05:42:33Z</dcterms:created>
  <dcterms:modified xsi:type="dcterms:W3CDTF">2024-08-23T00:16:00Z</dcterms:modified>
</cp:coreProperties>
</file>